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edsgovuk-my.sharepoint.com/personal/kian_biswas_leeds_gov_uk/Documents/"/>
    </mc:Choice>
  </mc:AlternateContent>
  <xr:revisionPtr revIDLastSave="0" documentId="8_{8A99E46F-4505-4A2F-A8FE-FD41FE2C2EFF}" xr6:coauthVersionLast="47" xr6:coauthVersionMax="47" xr10:uidLastSave="{00000000-0000-0000-0000-000000000000}"/>
  <bookViews>
    <workbookView xWindow="20370" yWindow="-4860" windowWidth="29040" windowHeight="15840" activeTab="7" xr2:uid="{00000000-000D-0000-FFFF-FFFF00000000}"/>
  </bookViews>
  <sheets>
    <sheet name="2016" sheetId="19" r:id="rId1"/>
    <sheet name="2017" sheetId="20" r:id="rId2"/>
    <sheet name="2018" sheetId="21" r:id="rId3"/>
    <sheet name="2019" sheetId="22" r:id="rId4"/>
    <sheet name="2020" sheetId="23" r:id="rId5"/>
    <sheet name="2021" sheetId="24" r:id="rId6"/>
    <sheet name="2022" sheetId="25" r:id="rId7"/>
    <sheet name="2023" sheetId="27" r:id="rId8"/>
    <sheet name="Summary" sheetId="26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5" l="1"/>
  <c r="D53" i="23"/>
  <c r="D46" i="23"/>
  <c r="D32" i="23"/>
  <c r="D30" i="23"/>
  <c r="D14" i="23"/>
  <c r="D12" i="23"/>
  <c r="D7" i="23"/>
  <c r="E36" i="22"/>
  <c r="D56" i="22"/>
  <c r="D50" i="22"/>
  <c r="D47" i="22"/>
  <c r="D43" i="22"/>
  <c r="D40" i="22"/>
  <c r="D39" i="22"/>
  <c r="D25" i="22"/>
  <c r="D57" i="21"/>
  <c r="D51" i="21"/>
  <c r="D49" i="21"/>
  <c r="D42" i="21"/>
  <c r="D39" i="21"/>
  <c r="E30" i="21"/>
  <c r="E4" i="21"/>
  <c r="E57" i="20"/>
  <c r="E55" i="20"/>
  <c r="E53" i="20"/>
  <c r="E12" i="26"/>
  <c r="C12" i="26"/>
  <c r="B12" i="26"/>
  <c r="E11" i="26"/>
  <c r="C11" i="26"/>
  <c r="B11" i="26"/>
  <c r="E77" i="23"/>
  <c r="E10" i="26" s="1"/>
  <c r="D77" i="23"/>
  <c r="C10" i="26" s="1"/>
  <c r="B77" i="23"/>
  <c r="B10" i="26" s="1"/>
  <c r="F77" i="23"/>
  <c r="E75" i="22"/>
  <c r="E9" i="26" s="1"/>
  <c r="D75" i="22"/>
  <c r="C9" i="26" s="1"/>
  <c r="B75" i="22"/>
  <c r="B9" i="26" s="1"/>
  <c r="F75" i="22"/>
  <c r="E65" i="21"/>
  <c r="E8" i="26" s="1"/>
  <c r="D65" i="21"/>
  <c r="C8" i="26" s="1"/>
  <c r="B65" i="21"/>
  <c r="B8" i="26" s="1"/>
  <c r="F65" i="21"/>
  <c r="B66" i="20"/>
  <c r="B7" i="26" s="1"/>
  <c r="E66" i="20"/>
  <c r="E7" i="26" s="1"/>
  <c r="D66" i="20"/>
  <c r="C7" i="26" s="1"/>
  <c r="E71" i="19"/>
  <c r="E6" i="26" s="1"/>
  <c r="D71" i="19"/>
  <c r="C6" i="26" s="1"/>
  <c r="B71" i="19"/>
  <c r="B6" i="26" s="1"/>
  <c r="F71" i="19"/>
</calcChain>
</file>

<file path=xl/sharedStrings.xml><?xml version="1.0" encoding="utf-8"?>
<sst xmlns="http://schemas.openxmlformats.org/spreadsheetml/2006/main" count="1670" uniqueCount="68">
  <si>
    <t>GENDER</t>
  </si>
  <si>
    <t>POSTCODE</t>
  </si>
  <si>
    <t>DOD</t>
  </si>
  <si>
    <t>FUNERAL COST</t>
  </si>
  <si>
    <t>COSTS RECOVERED</t>
  </si>
  <si>
    <t>DATE REFERRED TO TREASURY SOLICITOR</t>
  </si>
  <si>
    <t>MALE</t>
  </si>
  <si>
    <t>LS10</t>
  </si>
  <si>
    <t>NO</t>
  </si>
  <si>
    <t>LS7</t>
  </si>
  <si>
    <t>FEMALE</t>
  </si>
  <si>
    <t>LS9</t>
  </si>
  <si>
    <t>LS12</t>
  </si>
  <si>
    <t>PENDING</t>
  </si>
  <si>
    <t>UNKNOWN</t>
  </si>
  <si>
    <t>Tsol traced family</t>
  </si>
  <si>
    <t>LS2</t>
  </si>
  <si>
    <t>LS15</t>
  </si>
  <si>
    <t>LS16</t>
  </si>
  <si>
    <t>LS28</t>
  </si>
  <si>
    <t>LS13</t>
  </si>
  <si>
    <t>LS18</t>
  </si>
  <si>
    <t>LS11</t>
  </si>
  <si>
    <t>LS6</t>
  </si>
  <si>
    <t>LS14</t>
  </si>
  <si>
    <t>LS17</t>
  </si>
  <si>
    <t xml:space="preserve">LS8 </t>
  </si>
  <si>
    <t>LS4</t>
  </si>
  <si>
    <t>LS27</t>
  </si>
  <si>
    <t>LS8</t>
  </si>
  <si>
    <t>BD17</t>
  </si>
  <si>
    <t>WF3</t>
  </si>
  <si>
    <t>LS25</t>
  </si>
  <si>
    <t>LS19</t>
  </si>
  <si>
    <t>LS26</t>
  </si>
  <si>
    <t>LS5</t>
  </si>
  <si>
    <t>BD11</t>
  </si>
  <si>
    <t>LS1</t>
  </si>
  <si>
    <t xml:space="preserve">LS10 </t>
  </si>
  <si>
    <t>BD9</t>
  </si>
  <si>
    <t>WF6</t>
  </si>
  <si>
    <t>LS3</t>
  </si>
  <si>
    <t xml:space="preserve">LS13 </t>
  </si>
  <si>
    <t>LS20</t>
  </si>
  <si>
    <t>LS11 0AL</t>
  </si>
  <si>
    <t xml:space="preserve"> </t>
  </si>
  <si>
    <t>LS22</t>
  </si>
  <si>
    <t>DATE REFERRED TO GLD</t>
  </si>
  <si>
    <t xml:space="preserve">MALE </t>
  </si>
  <si>
    <t xml:space="preserve">LS28 </t>
  </si>
  <si>
    <t>LS21</t>
  </si>
  <si>
    <t xml:space="preserve">LS6 </t>
  </si>
  <si>
    <t xml:space="preserve">LS11 </t>
  </si>
  <si>
    <t>Pending</t>
  </si>
  <si>
    <t>Summary</t>
  </si>
  <si>
    <t>Year</t>
  </si>
  <si>
    <t xml:space="preserve">funerals paid </t>
  </si>
  <si>
    <t>No of cases</t>
  </si>
  <si>
    <t>monetary value</t>
  </si>
  <si>
    <t>no of cases</t>
  </si>
  <si>
    <t>monetary value £</t>
  </si>
  <si>
    <t>2022 (as of 15/10/2022)</t>
  </si>
  <si>
    <t>Total</t>
  </si>
  <si>
    <t>Pending recovery</t>
  </si>
  <si>
    <t>Total recovered (not alvays full cost)</t>
  </si>
  <si>
    <t>31/12/2021</t>
  </si>
  <si>
    <t>WF10</t>
  </si>
  <si>
    <t>BD8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</si>
</sst>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164" fontId="5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1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8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4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8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6" fontId="0" fillId="0" borderId="0" xfId="0" applyNumberFormat="1"/>
    <xf numFmtId="164" fontId="3" fillId="0" borderId="0" xfId="1" applyNumberFormat="1" applyFont="1"/>
    <xf numFmtId="43" fontId="3" fillId="0" borderId="0" xfId="1" applyFont="1"/>
    <xf numFmtId="164" fontId="3" fillId="0" borderId="0" xfId="0" applyNumberFormat="1" applyFont="1"/>
    <xf numFmtId="8" fontId="0" fillId="0" borderId="0" xfId="0" applyNumberFormat="1"/>
    <xf numFmtId="164" fontId="0" fillId="0" borderId="0" xfId="1" applyNumberFormat="1" applyFo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90">
    <dxf>
      <numFmt numFmtId="164" formatCode="&quot;£&quot;#,##0.00"/>
      <alignment horizontal="right" vertical="bottom" textRotation="0" wrapText="0" indent="0" justifyLastLine="0" shrinkToFit="0" readingOrder="0"/>
    </dxf>
    <dxf>
      <numFmt numFmtId="164" formatCode="&quot;£&quot;#,##0.00"/>
      <alignment horizontal="right" vertical="bottom" textRotation="0" wrapText="0" indent="0" justifyLastLine="0" shrinkToFit="0" readingOrder="0"/>
    </dxf>
    <dxf>
      <numFmt numFmtId="164" formatCode="&quot;£&quot;#,##0.0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£&quot;#,##0.00"/>
    </dxf>
    <dxf>
      <numFmt numFmtId="164" formatCode="&quot;£&quot;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C419AD-6A51-4D86-81C1-2A50059AF56C}" name="Table1" displayName="Table1" ref="A1:F71" totalsRowCount="1" headerRowDxfId="89" tableBorderDxfId="88">
  <autoFilter ref="A1:F70" xr:uid="{17C419AD-6A51-4D86-81C1-2A50059AF56C}"/>
  <tableColumns count="6">
    <tableColumn id="1" xr3:uid="{1BC7875E-0D63-47E2-86BB-2EE035C99053}" name="GENDER" totalsRowLabel="Total" dataDxfId="87" totalsRowDxfId="86"/>
    <tableColumn id="2" xr3:uid="{7B39B994-3AB5-4830-A5E4-9383E947338C}" name="POSTCODE" totalsRowFunction="count" dataDxfId="85" totalsRowDxfId="84"/>
    <tableColumn id="3" xr3:uid="{90FEC54C-290D-4A33-A3B0-A23E130AC4D2}" name="DOD" dataDxfId="83" totalsRowDxfId="82"/>
    <tableColumn id="4" xr3:uid="{557CB257-3040-4C36-8F00-45C560CC084B}" name="FUNERAL COST" totalsRowFunction="sum" dataDxfId="81" totalsRowDxfId="80"/>
    <tableColumn id="5" xr3:uid="{BA900064-C4BC-4484-805E-CD7C05278AD0}" name="COSTS RECOVERED" totalsRowFunction="sum" dataDxfId="79" totalsRowDxfId="78"/>
    <tableColumn id="6" xr3:uid="{07C2C1F8-186E-49A1-9C79-FD9419FFE28E}" name="DATE REFERRED TO TREASURY SOLICITOR" totalsRowFunction="count" dataDxfId="77" totalsRowDxfId="7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69245A-37BD-4B87-B5B2-2E59AFB7EB6B}" name="Table2" displayName="Table2" ref="A1:F66" totalsRowCount="1" headerRowDxfId="75" dataDxfId="74" tableBorderDxfId="73">
  <autoFilter ref="A1:F65" xr:uid="{5569245A-37BD-4B87-B5B2-2E59AFB7EB6B}"/>
  <tableColumns count="6">
    <tableColumn id="1" xr3:uid="{3339E795-AE11-445C-AD15-05558C0C9E0A}" name="GENDER" totalsRowLabel="Total" dataDxfId="72" totalsRowDxfId="71"/>
    <tableColumn id="2" xr3:uid="{0C556E99-E5E5-4CE3-A691-844F24747565}" name="POSTCODE" totalsRowFunction="count" dataDxfId="70" totalsRowDxfId="69"/>
    <tableColumn id="3" xr3:uid="{B7E64644-BF00-4E79-BC57-571D38BCE0CE}" name="DOD" dataDxfId="68" totalsRowDxfId="67"/>
    <tableColumn id="4" xr3:uid="{993EFF52-12B4-4394-989D-2DB2B4A3DA31}" name="FUNERAL COST" totalsRowFunction="sum" dataDxfId="66" totalsRowDxfId="65"/>
    <tableColumn id="5" xr3:uid="{1EF7C09D-1F57-4446-AAF3-5B71175D9802}" name="COSTS RECOVERED" totalsRowFunction="sum" dataDxfId="64" totalsRowDxfId="63"/>
    <tableColumn id="6" xr3:uid="{76A2A33C-0656-4C75-BA3D-BBBAA604A77D}" name="DATE REFERRED TO TREASURY SOLICITOR" dataDxfId="62" totalsRowDxfId="6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2B39A4-61B9-48A5-B10A-295F0EAB6931}" name="Table3" displayName="Table3" ref="A1:F65" totalsRowCount="1" headerRowDxfId="60" dataDxfId="59" tableBorderDxfId="58">
  <autoFilter ref="A1:F64" xr:uid="{672B39A4-61B9-48A5-B10A-295F0EAB6931}"/>
  <tableColumns count="6">
    <tableColumn id="1" xr3:uid="{57E20EA8-750A-441C-A884-D80B573FD9A9}" name="GENDER" totalsRowLabel="Total" dataDxfId="57" totalsRowDxfId="56"/>
    <tableColumn id="2" xr3:uid="{845ABD10-978C-4206-A337-4246AF6C56DB}" name="POSTCODE" totalsRowFunction="count" dataDxfId="55" totalsRowDxfId="54"/>
    <tableColumn id="3" xr3:uid="{653DE956-3DA3-4AB8-952A-666640ACB187}" name="DOD" dataDxfId="53" totalsRowDxfId="52"/>
    <tableColumn id="4" xr3:uid="{0D4A2030-D585-4261-9ED2-4816392E99DF}" name="FUNERAL COST" totalsRowFunction="sum" dataDxfId="51" totalsRowDxfId="50"/>
    <tableColumn id="5" xr3:uid="{995D5392-5F82-4B4E-BAD9-11A764198758}" name="COSTS RECOVERED" totalsRowFunction="sum" dataDxfId="49" totalsRowDxfId="48"/>
    <tableColumn id="6" xr3:uid="{A8018006-1347-4A64-9A93-5D89FD904FB8}" name="DATE REFERRED TO TREASURY SOLICITOR" totalsRowFunction="count" dataDxfId="47" totalsRowDxfId="4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F35AA5D-5367-4994-B85C-9D547AC994C3}" name="Table4" displayName="Table4" ref="A1:F75" totalsRowCount="1" headerRowDxfId="45" dataDxfId="44" tableBorderDxfId="43">
  <autoFilter ref="A1:F74" xr:uid="{9F35AA5D-5367-4994-B85C-9D547AC994C3}"/>
  <tableColumns count="6">
    <tableColumn id="1" xr3:uid="{07025C60-E29C-40B3-B866-EF5B8A93EADB}" name="GENDER" totalsRowLabel="Total" dataDxfId="42" totalsRowDxfId="41"/>
    <tableColumn id="2" xr3:uid="{03B5CE76-B970-4818-97D3-3C9B71F3ED39}" name="POSTCODE" totalsRowFunction="count" dataDxfId="40" totalsRowDxfId="39"/>
    <tableColumn id="3" xr3:uid="{D5D08A2A-5800-4985-A9B3-75F3362F5366}" name="DOD" dataDxfId="38" totalsRowDxfId="37"/>
    <tableColumn id="4" xr3:uid="{A13D98CE-8054-4718-AE18-5996B5DC1063}" name="FUNERAL COST" totalsRowFunction="sum" dataDxfId="36" totalsRowDxfId="35"/>
    <tableColumn id="5" xr3:uid="{849E0224-7180-420F-85F6-BB079F4DEDFD}" name="COSTS RECOVERED" totalsRowFunction="sum" dataDxfId="34" totalsRowDxfId="33"/>
    <tableColumn id="6" xr3:uid="{8DACB5B0-F268-4455-A438-210D13B30D11}" name="DATE REFERRED TO TREASURY SOLICITOR" totalsRowFunction="count" dataDxfId="32" totalsRowDxfId="3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499728-5376-4698-8A5A-7134B142D05D}" name="Table5" displayName="Table5" ref="A1:F77" totalsRowCount="1" headerRowDxfId="30" tableBorderDxfId="29">
  <autoFilter ref="A1:F76" xr:uid="{58499728-5376-4698-8A5A-7134B142D05D}"/>
  <tableColumns count="6">
    <tableColumn id="1" xr3:uid="{AD7A0A31-6F78-487D-8F9F-11085607E886}" name="GENDER" totalsRowLabel="Total" dataDxfId="28" totalsRowDxfId="27"/>
    <tableColumn id="2" xr3:uid="{37355FEF-B064-4FD4-9FAF-D5A44130F342}" name="POSTCODE" totalsRowFunction="count" dataDxfId="26" totalsRowDxfId="25"/>
    <tableColumn id="3" xr3:uid="{DF50AB68-671D-4260-98BC-7B6C492B9C54}" name="DOD" dataDxfId="24" totalsRowDxfId="23"/>
    <tableColumn id="4" xr3:uid="{E51B1032-AB93-4235-AEBE-1F54CE5C5FAC}" name="FUNERAL COST" totalsRowFunction="sum" dataDxfId="22" totalsRowDxfId="21"/>
    <tableColumn id="5" xr3:uid="{BCE095F7-7AFD-42B6-A5E4-8D690593CBC5}" name="COSTS RECOVERED" totalsRowFunction="sum" dataDxfId="20" totalsRowDxfId="19"/>
    <tableColumn id="6" xr3:uid="{D9884074-E4D4-4B9E-B81A-DE353323240D}" name="DATE REFERRED TO GLD" totalsRowFunction="count" dataDxfId="18" totalsRow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A52D078-D762-4CA3-9E49-A96E635E48BC}" name="Table6" displayName="Table6" ref="A1:F63" totalsRowShown="0" headerRowDxfId="16" tableBorderDxfId="15">
  <autoFilter ref="A1:F63" xr:uid="{CA52D078-D762-4CA3-9E49-A96E635E48BC}"/>
  <tableColumns count="6">
    <tableColumn id="1" xr3:uid="{104101DB-43E4-466C-8DD3-C2463E707C14}" name="GENDER" dataDxfId="14"/>
    <tableColumn id="2" xr3:uid="{2E15D6E8-2A08-4B13-B3FC-B87CF447284F}" name="POSTCODE" dataDxfId="13"/>
    <tableColumn id="3" xr3:uid="{88617FEA-7E8C-4AAD-87ED-BD78C57943FA}" name="DOD" dataDxfId="12"/>
    <tableColumn id="4" xr3:uid="{DC509C92-A55D-4449-810F-ECF4EEE56F35}" name="FUNERAL COST" dataDxfId="11" totalsRowDxfId="10"/>
    <tableColumn id="5" xr3:uid="{F901EC97-A8A4-47B7-B7BF-643C314526D1}" name="COSTS RECOVERED" totalsRowDxfId="9"/>
    <tableColumn id="6" xr3:uid="{B0B62A83-94CA-40EE-A3AB-0BBCD0F8DB38}" name="DATE REFERRED TO GLD" dataDxfId="8" totalsRowDxfId="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4E4AA03-1A2D-4F90-ABF0-C5EA44E4C5A7}" name="Table7" displayName="Table7" ref="A1:F67" totalsRowShown="0" headerRowDxfId="6">
  <autoFilter ref="A1:F67" xr:uid="{D4E4AA03-1A2D-4F90-ABF0-C5EA44E4C5A7}"/>
  <tableColumns count="6">
    <tableColumn id="1" xr3:uid="{CDDC241C-9138-414E-A264-9BA70ED4EBD2}" name="GENDER" dataDxfId="5"/>
    <tableColumn id="2" xr3:uid="{DCD8122D-A36A-45C2-8862-32BC7833283E}" name="POSTCODE" dataDxfId="4"/>
    <tableColumn id="3" xr3:uid="{0EE5956D-AAEA-4A28-82E0-FC608453115D}" name="DOD" dataDxfId="3"/>
    <tableColumn id="4" xr3:uid="{53166032-1081-435A-A339-B43501D330D2}" name="FUNERAL COST" dataDxfId="2"/>
    <tableColumn id="5" xr3:uid="{794EAF10-6B7E-4790-85EC-C02AC92FBC2C}" name="COSTS RECOVERED" dataDxfId="1" totalsRowDxfId="0" dataCellStyle="Comma"/>
    <tableColumn id="6" xr3:uid="{E5B7EE93-3FFA-4441-ABB6-ECE49F16EA2D}" name="DATE REFERRED TO GL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workbookViewId="0">
      <selection activeCell="H7" sqref="H7"/>
    </sheetView>
  </sheetViews>
  <sheetFormatPr defaultRowHeight="15" customHeight="1" x14ac:dyDescent="0.2"/>
  <cols>
    <col min="1" max="1" width="10.7109375" customWidth="1"/>
    <col min="2" max="2" width="13" customWidth="1"/>
    <col min="3" max="3" width="11" customWidth="1"/>
    <col min="4" max="4" width="17" style="11" customWidth="1"/>
    <col min="5" max="5" width="21" style="12" customWidth="1"/>
    <col min="6" max="6" width="30.7109375" customWidth="1"/>
  </cols>
  <sheetData>
    <row r="1" spans="1:6" s="1" customFormat="1" ht="15" customHeight="1" x14ac:dyDescent="0.2">
      <c r="A1" s="15" t="s">
        <v>0</v>
      </c>
      <c r="B1" s="15" t="s">
        <v>1</v>
      </c>
      <c r="C1" s="15" t="s">
        <v>2</v>
      </c>
      <c r="D1" s="16" t="s">
        <v>3</v>
      </c>
      <c r="E1" s="6" t="s">
        <v>4</v>
      </c>
      <c r="F1" s="15" t="s">
        <v>5</v>
      </c>
    </row>
    <row r="2" spans="1:6" ht="15" customHeight="1" x14ac:dyDescent="0.2">
      <c r="A2" s="4" t="s">
        <v>6</v>
      </c>
      <c r="B2" s="4" t="s">
        <v>7</v>
      </c>
      <c r="C2" s="8">
        <v>42370</v>
      </c>
      <c r="D2" s="7">
        <v>1575.25</v>
      </c>
      <c r="E2" s="7">
        <v>0</v>
      </c>
      <c r="F2" s="13" t="s">
        <v>8</v>
      </c>
    </row>
    <row r="3" spans="1:6" ht="15" customHeight="1" x14ac:dyDescent="0.2">
      <c r="A3" s="4" t="s">
        <v>6</v>
      </c>
      <c r="B3" s="4" t="s">
        <v>9</v>
      </c>
      <c r="C3" s="8">
        <v>42372</v>
      </c>
      <c r="D3" s="7">
        <v>1672</v>
      </c>
      <c r="E3" s="7">
        <v>1521.91</v>
      </c>
      <c r="F3" s="13" t="s">
        <v>8</v>
      </c>
    </row>
    <row r="4" spans="1:6" ht="15" customHeight="1" x14ac:dyDescent="0.2">
      <c r="A4" s="4" t="s">
        <v>6</v>
      </c>
      <c r="B4" s="4" t="s">
        <v>9</v>
      </c>
      <c r="C4" s="8">
        <v>42373</v>
      </c>
      <c r="D4" s="7">
        <v>1963.7</v>
      </c>
      <c r="E4" s="7">
        <v>1356.68</v>
      </c>
      <c r="F4" s="13" t="s">
        <v>8</v>
      </c>
    </row>
    <row r="5" spans="1:6" ht="15" customHeight="1" x14ac:dyDescent="0.2">
      <c r="A5" s="4" t="s">
        <v>10</v>
      </c>
      <c r="B5" s="4" t="s">
        <v>9</v>
      </c>
      <c r="C5" s="8">
        <v>42380</v>
      </c>
      <c r="D5" s="7">
        <v>1986.75</v>
      </c>
      <c r="E5" s="7">
        <v>1986.75</v>
      </c>
      <c r="F5" s="13" t="s">
        <v>8</v>
      </c>
    </row>
    <row r="6" spans="1:6" ht="15" customHeight="1" x14ac:dyDescent="0.2">
      <c r="A6" s="4" t="s">
        <v>6</v>
      </c>
      <c r="B6" s="4" t="s">
        <v>11</v>
      </c>
      <c r="C6" s="8">
        <v>42381</v>
      </c>
      <c r="D6" s="7">
        <v>1915.5</v>
      </c>
      <c r="E6" s="7">
        <v>68</v>
      </c>
      <c r="F6" s="13" t="s">
        <v>8</v>
      </c>
    </row>
    <row r="7" spans="1:6" ht="15" customHeight="1" x14ac:dyDescent="0.2">
      <c r="A7" s="4" t="s">
        <v>6</v>
      </c>
      <c r="B7" s="4" t="s">
        <v>11</v>
      </c>
      <c r="C7" s="8">
        <v>42387</v>
      </c>
      <c r="D7" s="7">
        <v>1677</v>
      </c>
      <c r="E7" s="7">
        <v>0</v>
      </c>
      <c r="F7" s="13" t="s">
        <v>8</v>
      </c>
    </row>
    <row r="8" spans="1:6" ht="15" customHeight="1" x14ac:dyDescent="0.2">
      <c r="A8" s="4" t="s">
        <v>6</v>
      </c>
      <c r="B8" s="4" t="s">
        <v>12</v>
      </c>
      <c r="C8" s="8">
        <v>42392</v>
      </c>
      <c r="D8" s="7">
        <v>1863</v>
      </c>
      <c r="E8" s="7" t="s">
        <v>13</v>
      </c>
      <c r="F8" s="13" t="s">
        <v>14</v>
      </c>
    </row>
    <row r="9" spans="1:6" ht="15" customHeight="1" x14ac:dyDescent="0.2">
      <c r="A9" s="4" t="s">
        <v>6</v>
      </c>
      <c r="B9" s="4" t="s">
        <v>7</v>
      </c>
      <c r="C9" s="8">
        <v>42398</v>
      </c>
      <c r="D9" s="7">
        <v>1567</v>
      </c>
      <c r="E9" s="7">
        <v>1567</v>
      </c>
      <c r="F9" s="14" t="s">
        <v>15</v>
      </c>
    </row>
    <row r="10" spans="1:6" ht="15" customHeight="1" x14ac:dyDescent="0.2">
      <c r="A10" s="4" t="s">
        <v>10</v>
      </c>
      <c r="B10" s="4" t="s">
        <v>9</v>
      </c>
      <c r="C10" s="8">
        <v>42399</v>
      </c>
      <c r="D10" s="7">
        <v>1518</v>
      </c>
      <c r="E10" s="7">
        <v>9</v>
      </c>
      <c r="F10" s="13" t="s">
        <v>8</v>
      </c>
    </row>
    <row r="11" spans="1:6" ht="15" customHeight="1" x14ac:dyDescent="0.2">
      <c r="A11" s="4" t="s">
        <v>6</v>
      </c>
      <c r="B11" s="4" t="s">
        <v>16</v>
      </c>
      <c r="C11" s="8">
        <v>42406</v>
      </c>
      <c r="D11" s="7">
        <v>1977.76</v>
      </c>
      <c r="E11" s="7">
        <v>306.51</v>
      </c>
      <c r="F11" s="13" t="s">
        <v>8</v>
      </c>
    </row>
    <row r="12" spans="1:6" ht="15" customHeight="1" x14ac:dyDescent="0.2">
      <c r="A12" s="4" t="s">
        <v>10</v>
      </c>
      <c r="B12" s="4" t="s">
        <v>17</v>
      </c>
      <c r="C12" s="8">
        <v>42414</v>
      </c>
      <c r="D12" s="7">
        <v>1995.1</v>
      </c>
      <c r="E12" s="7">
        <v>0</v>
      </c>
      <c r="F12" s="13" t="s">
        <v>8</v>
      </c>
    </row>
    <row r="13" spans="1:6" ht="15" customHeight="1" x14ac:dyDescent="0.2">
      <c r="A13" s="4" t="s">
        <v>6</v>
      </c>
      <c r="B13" s="4" t="s">
        <v>18</v>
      </c>
      <c r="C13" s="8">
        <v>42439</v>
      </c>
      <c r="D13" s="7">
        <v>1657.18</v>
      </c>
      <c r="E13" s="7">
        <v>1657.18</v>
      </c>
      <c r="F13" s="13" t="s">
        <v>8</v>
      </c>
    </row>
    <row r="14" spans="1:6" ht="15" customHeight="1" x14ac:dyDescent="0.2">
      <c r="A14" s="4" t="s">
        <v>10</v>
      </c>
      <c r="B14" s="4" t="s">
        <v>19</v>
      </c>
      <c r="C14" s="8">
        <v>42441</v>
      </c>
      <c r="D14" s="7">
        <v>2238.2600000000002</v>
      </c>
      <c r="E14" s="7">
        <v>47.44</v>
      </c>
      <c r="F14" s="13" t="s">
        <v>8</v>
      </c>
    </row>
    <row r="15" spans="1:6" ht="15" customHeight="1" x14ac:dyDescent="0.2">
      <c r="A15" s="4" t="s">
        <v>10</v>
      </c>
      <c r="B15" s="4" t="s">
        <v>18</v>
      </c>
      <c r="C15" s="8">
        <v>42447</v>
      </c>
      <c r="D15" s="7">
        <v>1587.76</v>
      </c>
      <c r="E15" s="7">
        <v>1587.76</v>
      </c>
      <c r="F15" s="13" t="s">
        <v>8</v>
      </c>
    </row>
    <row r="16" spans="1:6" ht="15" customHeight="1" x14ac:dyDescent="0.2">
      <c r="A16" s="4" t="s">
        <v>6</v>
      </c>
      <c r="B16" s="4" t="s">
        <v>19</v>
      </c>
      <c r="C16" s="8">
        <v>42453</v>
      </c>
      <c r="D16" s="7">
        <v>1571.5</v>
      </c>
      <c r="E16" s="7">
        <v>0</v>
      </c>
      <c r="F16" s="13" t="s">
        <v>8</v>
      </c>
    </row>
    <row r="17" spans="1:6" ht="15" customHeight="1" x14ac:dyDescent="0.2">
      <c r="A17" s="4" t="s">
        <v>6</v>
      </c>
      <c r="B17" s="4" t="s">
        <v>20</v>
      </c>
      <c r="C17" s="8">
        <v>42454</v>
      </c>
      <c r="D17" s="7">
        <v>1701.54</v>
      </c>
      <c r="E17" s="7">
        <v>915.22</v>
      </c>
      <c r="F17" s="13" t="s">
        <v>8</v>
      </c>
    </row>
    <row r="18" spans="1:6" ht="15" customHeight="1" x14ac:dyDescent="0.2">
      <c r="A18" s="4" t="s">
        <v>10</v>
      </c>
      <c r="B18" s="4" t="s">
        <v>11</v>
      </c>
      <c r="C18" s="8">
        <v>42455</v>
      </c>
      <c r="D18" s="7">
        <v>1976.48</v>
      </c>
      <c r="E18" s="7">
        <v>0</v>
      </c>
      <c r="F18" s="13" t="s">
        <v>8</v>
      </c>
    </row>
    <row r="19" spans="1:6" ht="15" customHeight="1" x14ac:dyDescent="0.2">
      <c r="A19" s="4" t="s">
        <v>6</v>
      </c>
      <c r="B19" s="4" t="s">
        <v>21</v>
      </c>
      <c r="C19" s="8">
        <v>42471</v>
      </c>
      <c r="D19" s="7">
        <v>1922</v>
      </c>
      <c r="E19" s="7">
        <v>0</v>
      </c>
      <c r="F19" s="13" t="s">
        <v>8</v>
      </c>
    </row>
    <row r="20" spans="1:6" ht="15" customHeight="1" x14ac:dyDescent="0.2">
      <c r="A20" s="4" t="s">
        <v>6</v>
      </c>
      <c r="B20" s="4" t="s">
        <v>12</v>
      </c>
      <c r="C20" s="8">
        <v>42476</v>
      </c>
      <c r="D20" s="7">
        <v>1922</v>
      </c>
      <c r="E20" s="7">
        <v>1922</v>
      </c>
      <c r="F20" s="13" t="s">
        <v>8</v>
      </c>
    </row>
    <row r="21" spans="1:6" ht="15" customHeight="1" x14ac:dyDescent="0.2">
      <c r="A21" s="4" t="s">
        <v>6</v>
      </c>
      <c r="B21" s="4" t="s">
        <v>22</v>
      </c>
      <c r="C21" s="8">
        <v>42485</v>
      </c>
      <c r="D21" s="7">
        <v>2025.76</v>
      </c>
      <c r="E21" s="7">
        <v>0</v>
      </c>
      <c r="F21" s="13" t="s">
        <v>8</v>
      </c>
    </row>
    <row r="22" spans="1:6" ht="15" customHeight="1" x14ac:dyDescent="0.2">
      <c r="A22" s="4" t="s">
        <v>6</v>
      </c>
      <c r="B22" s="4" t="s">
        <v>23</v>
      </c>
      <c r="C22" s="8">
        <v>42486</v>
      </c>
      <c r="D22" s="7">
        <v>1713</v>
      </c>
      <c r="E22" s="7">
        <v>0</v>
      </c>
      <c r="F22" s="13" t="s">
        <v>8</v>
      </c>
    </row>
    <row r="23" spans="1:6" ht="15" customHeight="1" x14ac:dyDescent="0.2">
      <c r="A23" s="4" t="s">
        <v>6</v>
      </c>
      <c r="B23" s="4" t="s">
        <v>11</v>
      </c>
      <c r="C23" s="8">
        <v>42489</v>
      </c>
      <c r="D23" s="7">
        <v>1744</v>
      </c>
      <c r="E23" s="7">
        <v>1744</v>
      </c>
      <c r="F23" s="13" t="s">
        <v>8</v>
      </c>
    </row>
    <row r="24" spans="1:6" ht="15" customHeight="1" x14ac:dyDescent="0.2">
      <c r="A24" s="4" t="s">
        <v>10</v>
      </c>
      <c r="B24" s="4" t="s">
        <v>24</v>
      </c>
      <c r="C24" s="8">
        <v>42493</v>
      </c>
      <c r="D24" s="7">
        <v>1746</v>
      </c>
      <c r="E24" s="7">
        <v>0</v>
      </c>
      <c r="F24" s="13" t="s">
        <v>8</v>
      </c>
    </row>
    <row r="25" spans="1:6" ht="15" customHeight="1" x14ac:dyDescent="0.2">
      <c r="A25" s="4" t="s">
        <v>6</v>
      </c>
      <c r="B25" s="4" t="s">
        <v>9</v>
      </c>
      <c r="C25" s="8">
        <v>42500</v>
      </c>
      <c r="D25" s="7">
        <v>1552</v>
      </c>
      <c r="E25" s="7" t="s">
        <v>13</v>
      </c>
      <c r="F25" s="13" t="s">
        <v>14</v>
      </c>
    </row>
    <row r="26" spans="1:6" ht="15" customHeight="1" x14ac:dyDescent="0.2">
      <c r="A26" s="4" t="s">
        <v>6</v>
      </c>
      <c r="B26" s="4" t="s">
        <v>22</v>
      </c>
      <c r="C26" s="8">
        <v>42510</v>
      </c>
      <c r="D26" s="7">
        <v>1962</v>
      </c>
      <c r="E26" s="7">
        <v>292.39999999999998</v>
      </c>
      <c r="F26" s="13" t="s">
        <v>8</v>
      </c>
    </row>
    <row r="27" spans="1:6" ht="15" customHeight="1" x14ac:dyDescent="0.2">
      <c r="A27" s="4" t="s">
        <v>6</v>
      </c>
      <c r="B27" s="4" t="s">
        <v>25</v>
      </c>
      <c r="C27" s="8">
        <v>42515</v>
      </c>
      <c r="D27" s="7">
        <v>1649.62</v>
      </c>
      <c r="E27" s="7">
        <v>1649.62</v>
      </c>
      <c r="F27" s="13" t="s">
        <v>8</v>
      </c>
    </row>
    <row r="28" spans="1:6" ht="15" customHeight="1" x14ac:dyDescent="0.2">
      <c r="A28" s="4" t="s">
        <v>6</v>
      </c>
      <c r="B28" s="4" t="s">
        <v>9</v>
      </c>
      <c r="C28" s="8">
        <v>42525</v>
      </c>
      <c r="D28" s="7">
        <v>1914</v>
      </c>
      <c r="E28" s="7">
        <v>1154.21</v>
      </c>
      <c r="F28" s="13" t="s">
        <v>8</v>
      </c>
    </row>
    <row r="29" spans="1:6" ht="15" customHeight="1" x14ac:dyDescent="0.2">
      <c r="A29" s="4" t="s">
        <v>6</v>
      </c>
      <c r="B29" s="4" t="s">
        <v>18</v>
      </c>
      <c r="C29" s="8">
        <v>42527</v>
      </c>
      <c r="D29" s="7">
        <v>1952</v>
      </c>
      <c r="E29" s="7">
        <v>1952</v>
      </c>
      <c r="F29" s="14" t="s">
        <v>15</v>
      </c>
    </row>
    <row r="30" spans="1:6" ht="15" customHeight="1" x14ac:dyDescent="0.2">
      <c r="A30" s="4" t="s">
        <v>10</v>
      </c>
      <c r="B30" s="4" t="s">
        <v>20</v>
      </c>
      <c r="C30" s="8">
        <v>42531</v>
      </c>
      <c r="D30" s="7">
        <v>1865.9</v>
      </c>
      <c r="E30" s="7" t="s">
        <v>13</v>
      </c>
      <c r="F30" s="13" t="s">
        <v>8</v>
      </c>
    </row>
    <row r="31" spans="1:6" ht="15" customHeight="1" x14ac:dyDescent="0.2">
      <c r="A31" s="4" t="s">
        <v>6</v>
      </c>
      <c r="B31" s="4" t="s">
        <v>24</v>
      </c>
      <c r="C31" s="8">
        <v>42531</v>
      </c>
      <c r="D31" s="7">
        <v>1586.5</v>
      </c>
      <c r="E31" s="7">
        <v>0</v>
      </c>
      <c r="F31" s="13" t="s">
        <v>8</v>
      </c>
    </row>
    <row r="32" spans="1:6" ht="15" customHeight="1" x14ac:dyDescent="0.2">
      <c r="A32" s="4" t="s">
        <v>6</v>
      </c>
      <c r="B32" s="4" t="s">
        <v>12</v>
      </c>
      <c r="C32" s="8">
        <v>43281</v>
      </c>
      <c r="D32" s="7">
        <v>1646.5</v>
      </c>
      <c r="E32" s="7">
        <v>0</v>
      </c>
      <c r="F32" s="13" t="s">
        <v>8</v>
      </c>
    </row>
    <row r="33" spans="1:6" ht="15" customHeight="1" x14ac:dyDescent="0.2">
      <c r="A33" s="4" t="s">
        <v>6</v>
      </c>
      <c r="B33" s="4" t="s">
        <v>12</v>
      </c>
      <c r="C33" s="8">
        <v>42558</v>
      </c>
      <c r="D33" s="7">
        <v>1640.26</v>
      </c>
      <c r="E33" s="7">
        <v>1640.26</v>
      </c>
      <c r="F33" s="13" t="s">
        <v>8</v>
      </c>
    </row>
    <row r="34" spans="1:6" ht="15" customHeight="1" x14ac:dyDescent="0.2">
      <c r="A34" s="4" t="s">
        <v>6</v>
      </c>
      <c r="B34" s="4" t="s">
        <v>22</v>
      </c>
      <c r="C34" s="8">
        <v>42560</v>
      </c>
      <c r="D34" s="7">
        <v>1989.5</v>
      </c>
      <c r="E34" s="7">
        <v>0</v>
      </c>
      <c r="F34" s="13" t="s">
        <v>8</v>
      </c>
    </row>
    <row r="35" spans="1:6" ht="15" customHeight="1" x14ac:dyDescent="0.2">
      <c r="A35" s="4" t="s">
        <v>10</v>
      </c>
      <c r="B35" s="4" t="s">
        <v>24</v>
      </c>
      <c r="C35" s="8">
        <v>42570</v>
      </c>
      <c r="D35" s="7">
        <v>1586.5</v>
      </c>
      <c r="E35" s="7">
        <v>0</v>
      </c>
      <c r="F35" s="13" t="s">
        <v>8</v>
      </c>
    </row>
    <row r="36" spans="1:6" ht="15" customHeight="1" x14ac:dyDescent="0.2">
      <c r="A36" s="4" t="s">
        <v>6</v>
      </c>
      <c r="B36" s="4" t="s">
        <v>26</v>
      </c>
      <c r="C36" s="8">
        <v>42574</v>
      </c>
      <c r="D36" s="7">
        <v>1984</v>
      </c>
      <c r="E36" s="7">
        <v>0</v>
      </c>
      <c r="F36" s="13" t="s">
        <v>8</v>
      </c>
    </row>
    <row r="37" spans="1:6" ht="15" customHeight="1" x14ac:dyDescent="0.2">
      <c r="A37" s="4" t="s">
        <v>6</v>
      </c>
      <c r="B37" s="4" t="s">
        <v>7</v>
      </c>
      <c r="C37" s="8">
        <v>42574</v>
      </c>
      <c r="D37" s="7">
        <v>1826.62</v>
      </c>
      <c r="E37" s="7">
        <v>0</v>
      </c>
      <c r="F37" s="13" t="s">
        <v>8</v>
      </c>
    </row>
    <row r="38" spans="1:6" ht="15" customHeight="1" x14ac:dyDescent="0.2">
      <c r="A38" s="4" t="s">
        <v>10</v>
      </c>
      <c r="B38" s="4" t="s">
        <v>18</v>
      </c>
      <c r="C38" s="8">
        <v>42591</v>
      </c>
      <c r="D38" s="7">
        <v>1767.25</v>
      </c>
      <c r="E38" s="7">
        <v>1767.25</v>
      </c>
      <c r="F38" s="14">
        <v>42754</v>
      </c>
    </row>
    <row r="39" spans="1:6" ht="15" customHeight="1" x14ac:dyDescent="0.2">
      <c r="A39" s="4" t="s">
        <v>10</v>
      </c>
      <c r="B39" s="4" t="s">
        <v>21</v>
      </c>
      <c r="C39" s="8">
        <v>42592</v>
      </c>
      <c r="D39" s="7">
        <v>1697.57</v>
      </c>
      <c r="E39" s="7">
        <v>0</v>
      </c>
      <c r="F39" s="14" t="s">
        <v>8</v>
      </c>
    </row>
    <row r="40" spans="1:6" ht="15" customHeight="1" x14ac:dyDescent="0.2">
      <c r="A40" s="4" t="s">
        <v>6</v>
      </c>
      <c r="B40" s="4" t="s">
        <v>22</v>
      </c>
      <c r="C40" s="8">
        <v>42592</v>
      </c>
      <c r="D40" s="7">
        <v>1703</v>
      </c>
      <c r="E40" s="7">
        <v>1245.73</v>
      </c>
      <c r="F40" s="13" t="s">
        <v>8</v>
      </c>
    </row>
    <row r="41" spans="1:6" ht="15" customHeight="1" x14ac:dyDescent="0.2">
      <c r="A41" s="4" t="s">
        <v>6</v>
      </c>
      <c r="B41" s="4" t="s">
        <v>20</v>
      </c>
      <c r="C41" s="8">
        <v>42595</v>
      </c>
      <c r="D41" s="7">
        <v>1750.5</v>
      </c>
      <c r="E41" s="7">
        <v>0</v>
      </c>
      <c r="F41" s="13" t="s">
        <v>8</v>
      </c>
    </row>
    <row r="42" spans="1:6" ht="15" customHeight="1" x14ac:dyDescent="0.2">
      <c r="A42" s="4" t="s">
        <v>10</v>
      </c>
      <c r="B42" s="4" t="s">
        <v>27</v>
      </c>
      <c r="C42" s="8">
        <v>42515</v>
      </c>
      <c r="D42" s="7">
        <v>1744</v>
      </c>
      <c r="E42" s="7">
        <v>1744</v>
      </c>
      <c r="F42" s="14">
        <v>43003</v>
      </c>
    </row>
    <row r="43" spans="1:6" ht="15" customHeight="1" x14ac:dyDescent="0.2">
      <c r="A43" s="4" t="s">
        <v>6</v>
      </c>
      <c r="B43" s="4" t="s">
        <v>25</v>
      </c>
      <c r="C43" s="8">
        <v>42614</v>
      </c>
      <c r="D43" s="7">
        <v>1765.5</v>
      </c>
      <c r="E43" s="7">
        <v>38</v>
      </c>
      <c r="F43" s="13" t="s">
        <v>8</v>
      </c>
    </row>
    <row r="44" spans="1:6" ht="15" customHeight="1" x14ac:dyDescent="0.2">
      <c r="A44" s="4" t="s">
        <v>6</v>
      </c>
      <c r="B44" s="4" t="s">
        <v>11</v>
      </c>
      <c r="C44" s="8">
        <v>42615</v>
      </c>
      <c r="D44" s="7">
        <v>1924</v>
      </c>
      <c r="E44" s="7">
        <v>0</v>
      </c>
      <c r="F44" s="13" t="s">
        <v>8</v>
      </c>
    </row>
    <row r="45" spans="1:6" ht="15" customHeight="1" x14ac:dyDescent="0.2">
      <c r="A45" s="4" t="s">
        <v>6</v>
      </c>
      <c r="B45" s="4" t="s">
        <v>17</v>
      </c>
      <c r="C45" s="8">
        <v>42630</v>
      </c>
      <c r="D45" s="7">
        <v>1809.26</v>
      </c>
      <c r="E45" s="7">
        <v>995.1</v>
      </c>
      <c r="F45" s="13" t="s">
        <v>8</v>
      </c>
    </row>
    <row r="46" spans="1:6" ht="15" customHeight="1" x14ac:dyDescent="0.2">
      <c r="A46" s="4" t="s">
        <v>10</v>
      </c>
      <c r="B46" s="4" t="s">
        <v>18</v>
      </c>
      <c r="C46" s="8">
        <v>42633</v>
      </c>
      <c r="D46" s="7">
        <v>1873</v>
      </c>
      <c r="E46" s="7">
        <v>0</v>
      </c>
      <c r="F46" s="13" t="s">
        <v>8</v>
      </c>
    </row>
    <row r="47" spans="1:6" ht="15" customHeight="1" x14ac:dyDescent="0.2">
      <c r="A47" s="4" t="s">
        <v>6</v>
      </c>
      <c r="B47" s="4" t="s">
        <v>11</v>
      </c>
      <c r="C47" s="8">
        <v>42634</v>
      </c>
      <c r="D47" s="7">
        <v>2043.25</v>
      </c>
      <c r="E47" s="7">
        <v>2043.25</v>
      </c>
      <c r="F47" s="13" t="s">
        <v>8</v>
      </c>
    </row>
    <row r="48" spans="1:6" ht="15" customHeight="1" x14ac:dyDescent="0.2">
      <c r="A48" s="4" t="s">
        <v>6</v>
      </c>
      <c r="B48" s="4" t="s">
        <v>28</v>
      </c>
      <c r="C48" s="8">
        <v>42622</v>
      </c>
      <c r="D48" s="7">
        <v>1591.5</v>
      </c>
      <c r="E48" s="7">
        <v>1040</v>
      </c>
      <c r="F48" s="13" t="s">
        <v>8</v>
      </c>
    </row>
    <row r="49" spans="1:6" ht="15" customHeight="1" x14ac:dyDescent="0.2">
      <c r="A49" s="4" t="s">
        <v>6</v>
      </c>
      <c r="B49" s="4" t="s">
        <v>11</v>
      </c>
      <c r="C49" s="8">
        <v>42639</v>
      </c>
      <c r="D49" s="7">
        <v>1671.46</v>
      </c>
      <c r="E49" s="7">
        <v>0</v>
      </c>
      <c r="F49" s="13" t="s">
        <v>8</v>
      </c>
    </row>
    <row r="50" spans="1:6" ht="15" customHeight="1" x14ac:dyDescent="0.2">
      <c r="A50" s="4" t="s">
        <v>6</v>
      </c>
      <c r="B50" s="4" t="s">
        <v>20</v>
      </c>
      <c r="C50" s="8">
        <v>42642</v>
      </c>
      <c r="D50" s="7">
        <v>1956.5</v>
      </c>
      <c r="E50" s="7">
        <v>1956.5</v>
      </c>
      <c r="F50" s="13" t="s">
        <v>14</v>
      </c>
    </row>
    <row r="51" spans="1:6" ht="15" customHeight="1" x14ac:dyDescent="0.2">
      <c r="A51" s="4" t="s">
        <v>6</v>
      </c>
      <c r="B51" s="4" t="s">
        <v>7</v>
      </c>
      <c r="C51" s="8">
        <v>42651</v>
      </c>
      <c r="D51" s="7">
        <v>2030.5</v>
      </c>
      <c r="E51" s="7">
        <v>1338.12</v>
      </c>
      <c r="F51" s="13" t="s">
        <v>8</v>
      </c>
    </row>
    <row r="52" spans="1:6" ht="15" customHeight="1" x14ac:dyDescent="0.2">
      <c r="A52" s="4" t="s">
        <v>6</v>
      </c>
      <c r="B52" s="4" t="s">
        <v>11</v>
      </c>
      <c r="C52" s="8">
        <v>42654</v>
      </c>
      <c r="D52" s="7">
        <v>1744</v>
      </c>
      <c r="E52" s="7" t="s">
        <v>13</v>
      </c>
      <c r="F52" s="13" t="s">
        <v>8</v>
      </c>
    </row>
    <row r="53" spans="1:6" ht="15" customHeight="1" x14ac:dyDescent="0.2">
      <c r="A53" s="4" t="s">
        <v>6</v>
      </c>
      <c r="B53" s="4" t="s">
        <v>29</v>
      </c>
      <c r="C53" s="8">
        <v>42655</v>
      </c>
      <c r="D53" s="7">
        <v>1856.82</v>
      </c>
      <c r="E53" s="7">
        <v>0</v>
      </c>
      <c r="F53" s="13" t="s">
        <v>8</v>
      </c>
    </row>
    <row r="54" spans="1:6" ht="15" customHeight="1" x14ac:dyDescent="0.2">
      <c r="A54" s="4" t="s">
        <v>6</v>
      </c>
      <c r="B54" s="4" t="s">
        <v>24</v>
      </c>
      <c r="C54" s="8">
        <v>42661</v>
      </c>
      <c r="D54" s="7">
        <v>1580</v>
      </c>
      <c r="E54" s="7">
        <v>1580</v>
      </c>
      <c r="F54" s="13" t="s">
        <v>8</v>
      </c>
    </row>
    <row r="55" spans="1:6" ht="15" customHeight="1" x14ac:dyDescent="0.2">
      <c r="A55" s="4" t="s">
        <v>6</v>
      </c>
      <c r="B55" s="4" t="s">
        <v>20</v>
      </c>
      <c r="C55" s="8">
        <v>42671</v>
      </c>
      <c r="D55" s="7">
        <v>1655.26</v>
      </c>
      <c r="E55" s="7">
        <v>0</v>
      </c>
      <c r="F55" s="13" t="s">
        <v>8</v>
      </c>
    </row>
    <row r="56" spans="1:6" ht="15" customHeight="1" x14ac:dyDescent="0.2">
      <c r="A56" s="4" t="s">
        <v>6</v>
      </c>
      <c r="B56" s="4" t="s">
        <v>29</v>
      </c>
      <c r="C56" s="8">
        <v>42675</v>
      </c>
      <c r="D56" s="7">
        <v>1791.5</v>
      </c>
      <c r="E56" s="7" t="s">
        <v>13</v>
      </c>
      <c r="F56" s="13" t="s">
        <v>14</v>
      </c>
    </row>
    <row r="57" spans="1:6" ht="15" customHeight="1" x14ac:dyDescent="0.2">
      <c r="A57" s="4" t="s">
        <v>6</v>
      </c>
      <c r="B57" s="4" t="s">
        <v>24</v>
      </c>
      <c r="C57" s="8">
        <v>42678</v>
      </c>
      <c r="D57" s="7">
        <v>1798.62</v>
      </c>
      <c r="E57" s="7">
        <v>1798.62</v>
      </c>
      <c r="F57" s="14">
        <v>42924</v>
      </c>
    </row>
    <row r="58" spans="1:6" ht="15" customHeight="1" x14ac:dyDescent="0.2">
      <c r="A58" s="4" t="s">
        <v>10</v>
      </c>
      <c r="B58" s="4" t="s">
        <v>23</v>
      </c>
      <c r="C58" s="8">
        <v>42686</v>
      </c>
      <c r="D58" s="7">
        <v>1619.5</v>
      </c>
      <c r="E58" s="7">
        <v>7</v>
      </c>
      <c r="F58" s="14" t="s">
        <v>8</v>
      </c>
    </row>
    <row r="59" spans="1:6" ht="15" customHeight="1" x14ac:dyDescent="0.2">
      <c r="A59" s="4" t="s">
        <v>6</v>
      </c>
      <c r="B59" s="4" t="s">
        <v>12</v>
      </c>
      <c r="C59" s="8">
        <v>42695</v>
      </c>
      <c r="D59" s="7">
        <v>2094</v>
      </c>
      <c r="E59" s="7">
        <v>255</v>
      </c>
      <c r="F59" s="14" t="s">
        <v>14</v>
      </c>
    </row>
    <row r="60" spans="1:6" ht="15" customHeight="1" x14ac:dyDescent="0.2">
      <c r="A60" s="4" t="s">
        <v>6</v>
      </c>
      <c r="B60" s="4" t="s">
        <v>28</v>
      </c>
      <c r="C60" s="8">
        <v>42697</v>
      </c>
      <c r="D60" s="7">
        <v>1449.75</v>
      </c>
      <c r="E60" s="7">
        <v>1449.75</v>
      </c>
      <c r="F60" s="14" t="s">
        <v>8</v>
      </c>
    </row>
    <row r="61" spans="1:6" ht="15" customHeight="1" x14ac:dyDescent="0.2">
      <c r="A61" s="4" t="s">
        <v>6</v>
      </c>
      <c r="B61" s="4" t="s">
        <v>7</v>
      </c>
      <c r="C61" s="5">
        <v>42701</v>
      </c>
      <c r="D61" s="10">
        <v>1815.4</v>
      </c>
      <c r="E61" s="7">
        <v>1815.4</v>
      </c>
      <c r="F61" s="4" t="s">
        <v>8</v>
      </c>
    </row>
    <row r="62" spans="1:6" ht="15" customHeight="1" x14ac:dyDescent="0.2">
      <c r="A62" s="4" t="s">
        <v>10</v>
      </c>
      <c r="B62" s="4" t="s">
        <v>7</v>
      </c>
      <c r="C62" s="5">
        <v>42709</v>
      </c>
      <c r="D62" s="10">
        <v>2025.26</v>
      </c>
      <c r="E62" s="7">
        <v>402.92</v>
      </c>
      <c r="F62" s="4" t="s">
        <v>14</v>
      </c>
    </row>
    <row r="63" spans="1:6" ht="15" customHeight="1" x14ac:dyDescent="0.2">
      <c r="A63" s="4" t="s">
        <v>10</v>
      </c>
      <c r="B63" s="4" t="s">
        <v>30</v>
      </c>
      <c r="C63" s="5">
        <v>42713</v>
      </c>
      <c r="D63" s="10">
        <v>1755.5</v>
      </c>
      <c r="E63" s="7">
        <v>0</v>
      </c>
      <c r="F63" s="4" t="s">
        <v>8</v>
      </c>
    </row>
    <row r="64" spans="1:6" ht="15" customHeight="1" x14ac:dyDescent="0.2">
      <c r="A64" s="4" t="s">
        <v>6</v>
      </c>
      <c r="B64" s="4" t="s">
        <v>23</v>
      </c>
      <c r="C64" s="5">
        <v>42716</v>
      </c>
      <c r="D64" s="10">
        <v>1613.4</v>
      </c>
      <c r="E64" s="7">
        <v>0</v>
      </c>
      <c r="F64" s="4" t="s">
        <v>8</v>
      </c>
    </row>
    <row r="65" spans="1:6" ht="15" customHeight="1" x14ac:dyDescent="0.2">
      <c r="A65" s="4" t="s">
        <v>10</v>
      </c>
      <c r="B65" s="4" t="s">
        <v>11</v>
      </c>
      <c r="C65" s="5">
        <v>42719</v>
      </c>
      <c r="D65" s="10">
        <v>2098.3200000000002</v>
      </c>
      <c r="E65" s="7">
        <v>1894.96</v>
      </c>
      <c r="F65" s="4" t="s">
        <v>8</v>
      </c>
    </row>
    <row r="66" spans="1:6" ht="15" customHeight="1" x14ac:dyDescent="0.2">
      <c r="A66" s="4" t="s">
        <v>6</v>
      </c>
      <c r="B66" s="4" t="s">
        <v>31</v>
      </c>
      <c r="C66" s="5">
        <v>42720</v>
      </c>
      <c r="D66" s="10">
        <v>1728.49</v>
      </c>
      <c r="E66" s="7">
        <v>1728.49</v>
      </c>
      <c r="F66" s="4" t="s">
        <v>8</v>
      </c>
    </row>
    <row r="67" spans="1:6" ht="15" customHeight="1" x14ac:dyDescent="0.2">
      <c r="A67" s="4" t="s">
        <v>10</v>
      </c>
      <c r="B67" s="4" t="s">
        <v>11</v>
      </c>
      <c r="C67" s="5">
        <v>42726</v>
      </c>
      <c r="D67" s="10">
        <v>1570.5</v>
      </c>
      <c r="E67" s="7">
        <v>0</v>
      </c>
      <c r="F67" s="4" t="s">
        <v>8</v>
      </c>
    </row>
    <row r="68" spans="1:6" ht="15" customHeight="1" x14ac:dyDescent="0.2">
      <c r="A68" s="4" t="s">
        <v>6</v>
      </c>
      <c r="B68" s="4" t="s">
        <v>11</v>
      </c>
      <c r="C68" s="5">
        <v>42731</v>
      </c>
      <c r="D68" s="10">
        <v>2031.5</v>
      </c>
      <c r="E68" s="7" t="s">
        <v>13</v>
      </c>
      <c r="F68" s="4" t="s">
        <v>14</v>
      </c>
    </row>
    <row r="69" spans="1:6" ht="15" customHeight="1" x14ac:dyDescent="0.2">
      <c r="A69" s="4" t="s">
        <v>10</v>
      </c>
      <c r="B69" s="4" t="s">
        <v>11</v>
      </c>
      <c r="C69" s="5">
        <v>42734</v>
      </c>
      <c r="D69" s="10">
        <v>1703</v>
      </c>
      <c r="E69" s="7">
        <v>0</v>
      </c>
      <c r="F69" s="4" t="s">
        <v>8</v>
      </c>
    </row>
    <row r="70" spans="1:6" ht="15" customHeight="1" x14ac:dyDescent="0.2">
      <c r="A70" s="4" t="s">
        <v>6</v>
      </c>
      <c r="B70" s="4" t="s">
        <v>18</v>
      </c>
      <c r="C70" s="5">
        <v>42735</v>
      </c>
      <c r="D70" s="10">
        <v>1956.5</v>
      </c>
      <c r="E70" s="7">
        <v>0</v>
      </c>
      <c r="F70" s="4" t="s">
        <v>8</v>
      </c>
    </row>
    <row r="71" spans="1:6" ht="15" customHeight="1" x14ac:dyDescent="0.2">
      <c r="A71" s="19" t="s">
        <v>62</v>
      </c>
      <c r="B71" s="19">
        <f>SUBTOTAL(103,Table1[POSTCODE])</f>
        <v>69</v>
      </c>
      <c r="C71" s="19"/>
      <c r="D71" s="38">
        <f>SUBTOTAL(109,Table1[FUNERAL COST])</f>
        <v>123886.55</v>
      </c>
      <c r="E71" s="39">
        <f>SUBTOTAL(109,Table1[COSTS RECOVERED])</f>
        <v>44478.03</v>
      </c>
      <c r="F71" s="19">
        <f>SUBTOTAL(103,Table1[DATE REFERRED TO TREASURY SOLICITOR])</f>
        <v>69</v>
      </c>
    </row>
  </sheetData>
  <phoneticPr fontId="7" type="noConversion"/>
  <pageMargins left="0.31496062992125984" right="0.31496062992125984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selection activeCell="I16" sqref="I16"/>
    </sheetView>
  </sheetViews>
  <sheetFormatPr defaultRowHeight="12.75" x14ac:dyDescent="0.2"/>
  <cols>
    <col min="1" max="1" width="9.7109375" customWidth="1"/>
    <col min="2" max="2" width="12.28515625" customWidth="1"/>
    <col min="3" max="3" width="11" customWidth="1"/>
    <col min="4" max="4" width="15.5703125" customWidth="1"/>
    <col min="5" max="5" width="19.28515625" style="17" customWidth="1"/>
    <col min="6" max="6" width="37.42578125" customWidth="1"/>
  </cols>
  <sheetData>
    <row r="1" spans="1:6" s="1" customFormat="1" ht="15" customHeight="1" x14ac:dyDescent="0.2">
      <c r="A1" s="15" t="s">
        <v>0</v>
      </c>
      <c r="B1" s="15" t="s">
        <v>1</v>
      </c>
      <c r="C1" s="15" t="s">
        <v>2</v>
      </c>
      <c r="D1" s="16" t="s">
        <v>3</v>
      </c>
      <c r="E1" s="6" t="s">
        <v>4</v>
      </c>
      <c r="F1" s="15" t="s">
        <v>5</v>
      </c>
    </row>
    <row r="2" spans="1:6" ht="15" customHeight="1" x14ac:dyDescent="0.2">
      <c r="A2" s="4" t="s">
        <v>10</v>
      </c>
      <c r="B2" s="4" t="s">
        <v>29</v>
      </c>
      <c r="C2" s="8">
        <v>42741</v>
      </c>
      <c r="D2" s="7">
        <v>1286.5</v>
      </c>
      <c r="E2" s="7">
        <v>0</v>
      </c>
      <c r="F2" s="13" t="s">
        <v>14</v>
      </c>
    </row>
    <row r="3" spans="1:6" ht="15" customHeight="1" x14ac:dyDescent="0.2">
      <c r="A3" s="4" t="s">
        <v>10</v>
      </c>
      <c r="B3" s="4" t="s">
        <v>7</v>
      </c>
      <c r="C3" s="8">
        <v>42752</v>
      </c>
      <c r="D3" s="7">
        <v>3160.58</v>
      </c>
      <c r="E3" s="7">
        <v>3160.58</v>
      </c>
      <c r="F3" s="13" t="s">
        <v>8</v>
      </c>
    </row>
    <row r="4" spans="1:6" ht="15" customHeight="1" x14ac:dyDescent="0.2">
      <c r="A4" s="4" t="s">
        <v>10</v>
      </c>
      <c r="B4" s="4" t="s">
        <v>16</v>
      </c>
      <c r="C4" s="8">
        <v>42752</v>
      </c>
      <c r="D4" s="7">
        <v>2062.1799999999998</v>
      </c>
      <c r="E4" s="7">
        <v>0</v>
      </c>
      <c r="F4" s="13" t="s">
        <v>8</v>
      </c>
    </row>
    <row r="5" spans="1:6" ht="15" customHeight="1" x14ac:dyDescent="0.2">
      <c r="A5" s="4" t="s">
        <v>6</v>
      </c>
      <c r="B5" s="4" t="s">
        <v>23</v>
      </c>
      <c r="C5" s="8">
        <v>42758</v>
      </c>
      <c r="D5" s="7">
        <v>1910.22</v>
      </c>
      <c r="E5" s="7" t="s">
        <v>13</v>
      </c>
      <c r="F5" s="13" t="s">
        <v>14</v>
      </c>
    </row>
    <row r="6" spans="1:6" ht="15" customHeight="1" x14ac:dyDescent="0.2">
      <c r="A6" s="4" t="s">
        <v>6</v>
      </c>
      <c r="B6" s="4" t="s">
        <v>19</v>
      </c>
      <c r="C6" s="8">
        <v>42768</v>
      </c>
      <c r="D6" s="7" t="s">
        <v>13</v>
      </c>
      <c r="E6" s="7" t="s">
        <v>13</v>
      </c>
      <c r="F6" s="13" t="s">
        <v>14</v>
      </c>
    </row>
    <row r="7" spans="1:6" ht="15" customHeight="1" x14ac:dyDescent="0.2">
      <c r="A7" s="4" t="s">
        <v>6</v>
      </c>
      <c r="B7" s="4" t="s">
        <v>32</v>
      </c>
      <c r="C7" s="8">
        <v>42778</v>
      </c>
      <c r="D7" s="7">
        <v>1885</v>
      </c>
      <c r="E7" s="7">
        <v>0</v>
      </c>
      <c r="F7" s="13" t="s">
        <v>8</v>
      </c>
    </row>
    <row r="8" spans="1:6" ht="15" customHeight="1" x14ac:dyDescent="0.2">
      <c r="A8" s="4" t="s">
        <v>6</v>
      </c>
      <c r="B8" s="4" t="s">
        <v>22</v>
      </c>
      <c r="C8" s="8">
        <v>42783</v>
      </c>
      <c r="D8" s="7">
        <v>1650.5</v>
      </c>
      <c r="E8" s="7">
        <v>0</v>
      </c>
      <c r="F8" s="13" t="s">
        <v>8</v>
      </c>
    </row>
    <row r="9" spans="1:6" ht="15" customHeight="1" x14ac:dyDescent="0.2">
      <c r="A9" s="4" t="s">
        <v>6</v>
      </c>
      <c r="B9" s="4" t="s">
        <v>24</v>
      </c>
      <c r="C9" s="8">
        <v>42793</v>
      </c>
      <c r="D9" s="7">
        <v>1595</v>
      </c>
      <c r="E9" s="7" t="s">
        <v>13</v>
      </c>
      <c r="F9" s="13" t="s">
        <v>14</v>
      </c>
    </row>
    <row r="10" spans="1:6" ht="15" customHeight="1" x14ac:dyDescent="0.2">
      <c r="A10" s="4" t="s">
        <v>6</v>
      </c>
      <c r="B10" s="4" t="s">
        <v>18</v>
      </c>
      <c r="C10" s="8">
        <v>42794</v>
      </c>
      <c r="D10" s="7">
        <v>2388.7399999999998</v>
      </c>
      <c r="E10" s="7">
        <v>2388.7399999999998</v>
      </c>
      <c r="F10" s="13" t="s">
        <v>8</v>
      </c>
    </row>
    <row r="11" spans="1:6" ht="15" customHeight="1" x14ac:dyDescent="0.2">
      <c r="A11" s="4" t="s">
        <v>6</v>
      </c>
      <c r="B11" s="4" t="s">
        <v>11</v>
      </c>
      <c r="C11" s="8">
        <v>42795</v>
      </c>
      <c r="D11" s="7">
        <v>2101.46</v>
      </c>
      <c r="E11" s="7">
        <v>0</v>
      </c>
      <c r="F11" s="13" t="s">
        <v>8</v>
      </c>
    </row>
    <row r="12" spans="1:6" ht="15" customHeight="1" x14ac:dyDescent="0.2">
      <c r="A12" s="4" t="s">
        <v>10</v>
      </c>
      <c r="B12" s="4" t="s">
        <v>33</v>
      </c>
      <c r="C12" s="8">
        <v>42797</v>
      </c>
      <c r="D12" s="7">
        <v>1952.8</v>
      </c>
      <c r="E12" s="7">
        <v>0</v>
      </c>
      <c r="F12" s="13" t="s">
        <v>8</v>
      </c>
    </row>
    <row r="13" spans="1:6" ht="15" customHeight="1" x14ac:dyDescent="0.2">
      <c r="A13" s="4" t="s">
        <v>6</v>
      </c>
      <c r="B13" s="4" t="s">
        <v>9</v>
      </c>
      <c r="C13" s="8">
        <v>42798</v>
      </c>
      <c r="D13" s="7">
        <v>2600.5700000000002</v>
      </c>
      <c r="E13" s="7">
        <v>2100.5700000000002</v>
      </c>
      <c r="F13" s="13" t="s">
        <v>8</v>
      </c>
    </row>
    <row r="14" spans="1:6" ht="15" customHeight="1" x14ac:dyDescent="0.2">
      <c r="A14" s="4" t="s">
        <v>6</v>
      </c>
      <c r="B14" s="4" t="s">
        <v>17</v>
      </c>
      <c r="C14" s="8">
        <v>42798</v>
      </c>
      <c r="D14" s="7">
        <v>1851.5</v>
      </c>
      <c r="E14" s="7">
        <v>273.61</v>
      </c>
      <c r="F14" s="13" t="s">
        <v>8</v>
      </c>
    </row>
    <row r="15" spans="1:6" ht="15" customHeight="1" x14ac:dyDescent="0.2">
      <c r="A15" s="4" t="s">
        <v>6</v>
      </c>
      <c r="B15" s="4" t="s">
        <v>22</v>
      </c>
      <c r="C15" s="8">
        <v>42802</v>
      </c>
      <c r="D15" s="7">
        <v>1585</v>
      </c>
      <c r="E15" s="7">
        <v>0</v>
      </c>
      <c r="F15" s="13" t="s">
        <v>8</v>
      </c>
    </row>
    <row r="16" spans="1:6" ht="15" customHeight="1" x14ac:dyDescent="0.2">
      <c r="A16" s="4" t="s">
        <v>6</v>
      </c>
      <c r="B16" s="4" t="s">
        <v>20</v>
      </c>
      <c r="C16" s="8">
        <v>42815</v>
      </c>
      <c r="D16" s="7">
        <v>1580</v>
      </c>
      <c r="E16" s="7">
        <v>1580</v>
      </c>
      <c r="F16" s="13" t="s">
        <v>8</v>
      </c>
    </row>
    <row r="17" spans="1:6" ht="15" customHeight="1" x14ac:dyDescent="0.2">
      <c r="A17" s="4" t="s">
        <v>6</v>
      </c>
      <c r="B17" s="4" t="s">
        <v>22</v>
      </c>
      <c r="C17" s="8">
        <v>42825</v>
      </c>
      <c r="D17" s="7">
        <v>1603</v>
      </c>
      <c r="E17" s="7">
        <v>0</v>
      </c>
      <c r="F17" s="13" t="s">
        <v>8</v>
      </c>
    </row>
    <row r="18" spans="1:6" ht="15" customHeight="1" x14ac:dyDescent="0.2">
      <c r="A18" s="4" t="s">
        <v>6</v>
      </c>
      <c r="B18" s="4" t="s">
        <v>11</v>
      </c>
      <c r="C18" s="8">
        <v>42825</v>
      </c>
      <c r="D18" s="7">
        <v>1650.5</v>
      </c>
      <c r="E18" s="7">
        <v>0</v>
      </c>
      <c r="F18" s="13" t="s">
        <v>8</v>
      </c>
    </row>
    <row r="19" spans="1:6" ht="15" customHeight="1" x14ac:dyDescent="0.2">
      <c r="A19" s="4" t="s">
        <v>10</v>
      </c>
      <c r="B19" s="4" t="s">
        <v>7</v>
      </c>
      <c r="C19" s="8">
        <v>42828</v>
      </c>
      <c r="D19" s="7">
        <v>1696.57</v>
      </c>
      <c r="E19" s="7" t="s">
        <v>13</v>
      </c>
      <c r="F19" s="13" t="s">
        <v>14</v>
      </c>
    </row>
    <row r="20" spans="1:6" ht="15" customHeight="1" x14ac:dyDescent="0.2">
      <c r="A20" s="4" t="s">
        <v>10</v>
      </c>
      <c r="B20" s="4" t="s">
        <v>32</v>
      </c>
      <c r="C20" s="8">
        <v>42835</v>
      </c>
      <c r="D20" s="7">
        <v>2004</v>
      </c>
      <c r="E20" s="7">
        <v>0</v>
      </c>
      <c r="F20" s="13" t="s">
        <v>8</v>
      </c>
    </row>
    <row r="21" spans="1:6" ht="15" customHeight="1" x14ac:dyDescent="0.2">
      <c r="A21" s="4" t="s">
        <v>10</v>
      </c>
      <c r="B21" s="4" t="s">
        <v>34</v>
      </c>
      <c r="C21" s="8">
        <v>42842</v>
      </c>
      <c r="D21" s="7">
        <v>1846.68</v>
      </c>
      <c r="E21" s="7">
        <v>708.3</v>
      </c>
      <c r="F21" s="13" t="s">
        <v>8</v>
      </c>
    </row>
    <row r="22" spans="1:6" ht="15" customHeight="1" x14ac:dyDescent="0.2">
      <c r="A22" s="4" t="s">
        <v>6</v>
      </c>
      <c r="B22" s="4" t="s">
        <v>22</v>
      </c>
      <c r="C22" s="8">
        <v>42843</v>
      </c>
      <c r="D22" s="7">
        <v>1984</v>
      </c>
      <c r="E22" s="7">
        <v>319.25</v>
      </c>
      <c r="F22" s="13" t="s">
        <v>8</v>
      </c>
    </row>
    <row r="23" spans="1:6" ht="15" customHeight="1" x14ac:dyDescent="0.2">
      <c r="A23" s="4" t="s">
        <v>6</v>
      </c>
      <c r="B23" s="4" t="s">
        <v>9</v>
      </c>
      <c r="C23" s="8">
        <v>42843</v>
      </c>
      <c r="D23" s="7">
        <v>2107.1</v>
      </c>
      <c r="E23" s="7">
        <v>2107.1</v>
      </c>
      <c r="F23" s="13" t="s">
        <v>8</v>
      </c>
    </row>
    <row r="24" spans="1:6" ht="15" customHeight="1" x14ac:dyDescent="0.2">
      <c r="A24" s="4" t="s">
        <v>6</v>
      </c>
      <c r="B24" s="4" t="s">
        <v>22</v>
      </c>
      <c r="C24" s="8">
        <v>42844</v>
      </c>
      <c r="D24" s="7">
        <v>1851.5</v>
      </c>
      <c r="E24" s="7">
        <v>0</v>
      </c>
      <c r="F24" s="13" t="s">
        <v>8</v>
      </c>
    </row>
    <row r="25" spans="1:6" ht="15" customHeight="1" x14ac:dyDescent="0.2">
      <c r="A25" s="4" t="s">
        <v>10</v>
      </c>
      <c r="B25" s="4" t="s">
        <v>23</v>
      </c>
      <c r="C25" s="8">
        <v>42845</v>
      </c>
      <c r="D25" s="7">
        <v>2101.46</v>
      </c>
      <c r="E25" s="7" t="s">
        <v>13</v>
      </c>
      <c r="F25" s="13" t="s">
        <v>14</v>
      </c>
    </row>
    <row r="26" spans="1:6" ht="15" customHeight="1" x14ac:dyDescent="0.2">
      <c r="A26" s="4" t="s">
        <v>6</v>
      </c>
      <c r="B26" s="4" t="s">
        <v>7</v>
      </c>
      <c r="C26" s="8">
        <v>42849</v>
      </c>
      <c r="D26" s="7">
        <v>2110.5700000000002</v>
      </c>
      <c r="E26" s="7">
        <v>2110.5700000000002</v>
      </c>
      <c r="F26" s="14">
        <v>42924</v>
      </c>
    </row>
    <row r="27" spans="1:6" ht="15" customHeight="1" x14ac:dyDescent="0.2">
      <c r="A27" s="4" t="s">
        <v>6</v>
      </c>
      <c r="B27" s="4" t="s">
        <v>29</v>
      </c>
      <c r="C27" s="8">
        <v>42855</v>
      </c>
      <c r="D27" s="7">
        <v>1603</v>
      </c>
      <c r="E27" s="7" t="s">
        <v>13</v>
      </c>
      <c r="F27" s="13" t="s">
        <v>14</v>
      </c>
    </row>
    <row r="28" spans="1:6" ht="15" customHeight="1" x14ac:dyDescent="0.2">
      <c r="A28" s="4" t="s">
        <v>10</v>
      </c>
      <c r="B28" s="4" t="s">
        <v>11</v>
      </c>
      <c r="C28" s="8">
        <v>42856</v>
      </c>
      <c r="D28" s="7">
        <v>1603</v>
      </c>
      <c r="E28" s="7">
        <v>0</v>
      </c>
      <c r="F28" s="13" t="s">
        <v>8</v>
      </c>
    </row>
    <row r="29" spans="1:6" ht="15" customHeight="1" x14ac:dyDescent="0.2">
      <c r="A29" s="4" t="s">
        <v>6</v>
      </c>
      <c r="B29" s="4" t="s">
        <v>7</v>
      </c>
      <c r="C29" s="8">
        <v>42863</v>
      </c>
      <c r="D29" s="7">
        <v>1883.57</v>
      </c>
      <c r="E29" s="7">
        <v>0</v>
      </c>
      <c r="F29" s="13" t="s">
        <v>8</v>
      </c>
    </row>
    <row r="30" spans="1:6" ht="15" customHeight="1" x14ac:dyDescent="0.2">
      <c r="A30" s="4" t="s">
        <v>6</v>
      </c>
      <c r="B30" s="4" t="s">
        <v>29</v>
      </c>
      <c r="C30" s="8">
        <v>42867</v>
      </c>
      <c r="D30" s="7">
        <v>2101.46</v>
      </c>
      <c r="E30" s="7">
        <v>2101.46</v>
      </c>
      <c r="F30" s="13" t="s">
        <v>8</v>
      </c>
    </row>
    <row r="31" spans="1:6" ht="15" customHeight="1" x14ac:dyDescent="0.2">
      <c r="A31" s="4" t="s">
        <v>6</v>
      </c>
      <c r="B31" s="4" t="s">
        <v>12</v>
      </c>
      <c r="C31" s="8">
        <v>42870</v>
      </c>
      <c r="D31" s="7">
        <v>1984</v>
      </c>
      <c r="E31" s="7">
        <v>1984</v>
      </c>
      <c r="F31" s="13" t="s">
        <v>8</v>
      </c>
    </row>
    <row r="32" spans="1:6" ht="15" customHeight="1" x14ac:dyDescent="0.2">
      <c r="A32" s="4" t="s">
        <v>6</v>
      </c>
      <c r="B32" s="4" t="s">
        <v>29</v>
      </c>
      <c r="C32" s="8">
        <v>42885</v>
      </c>
      <c r="D32" s="7">
        <v>1754.98</v>
      </c>
      <c r="E32" s="7" t="s">
        <v>13</v>
      </c>
      <c r="F32" s="13" t="s">
        <v>8</v>
      </c>
    </row>
    <row r="33" spans="1:6" ht="15" customHeight="1" x14ac:dyDescent="0.2">
      <c r="A33" s="4" t="s">
        <v>10</v>
      </c>
      <c r="B33" s="4" t="s">
        <v>19</v>
      </c>
      <c r="C33" s="8">
        <v>42893</v>
      </c>
      <c r="D33" s="7">
        <v>1804</v>
      </c>
      <c r="E33" s="7">
        <v>0</v>
      </c>
      <c r="F33" s="13" t="s">
        <v>8</v>
      </c>
    </row>
    <row r="34" spans="1:6" ht="15" customHeight="1" x14ac:dyDescent="0.2">
      <c r="A34" s="4" t="s">
        <v>10</v>
      </c>
      <c r="B34" s="4" t="s">
        <v>24</v>
      </c>
      <c r="C34" s="8">
        <v>42896</v>
      </c>
      <c r="D34" s="7">
        <v>1631.5</v>
      </c>
      <c r="E34" s="7">
        <v>11.4</v>
      </c>
      <c r="F34" s="13" t="s">
        <v>8</v>
      </c>
    </row>
    <row r="35" spans="1:6" ht="15" customHeight="1" x14ac:dyDescent="0.2">
      <c r="A35" s="4" t="s">
        <v>6</v>
      </c>
      <c r="B35" s="4" t="s">
        <v>11</v>
      </c>
      <c r="C35" s="8">
        <v>42899</v>
      </c>
      <c r="D35" s="7">
        <v>1788</v>
      </c>
      <c r="E35" s="7">
        <v>1273.53</v>
      </c>
      <c r="F35" s="13" t="s">
        <v>8</v>
      </c>
    </row>
    <row r="36" spans="1:6" ht="15" customHeight="1" x14ac:dyDescent="0.2">
      <c r="A36" s="4" t="s">
        <v>6</v>
      </c>
      <c r="B36" s="4" t="s">
        <v>7</v>
      </c>
      <c r="C36" s="8">
        <v>42903</v>
      </c>
      <c r="D36" s="7">
        <v>1856.98</v>
      </c>
      <c r="E36" s="7">
        <v>0</v>
      </c>
      <c r="F36" s="13" t="s">
        <v>8</v>
      </c>
    </row>
    <row r="37" spans="1:6" ht="15" customHeight="1" x14ac:dyDescent="0.2">
      <c r="A37" s="4" t="s">
        <v>10</v>
      </c>
      <c r="B37" s="4" t="s">
        <v>12</v>
      </c>
      <c r="C37" s="8">
        <v>42910</v>
      </c>
      <c r="D37" s="7">
        <v>1603</v>
      </c>
      <c r="E37" s="7">
        <v>1603</v>
      </c>
      <c r="F37" s="13" t="s">
        <v>8</v>
      </c>
    </row>
    <row r="38" spans="1:6" ht="15" customHeight="1" x14ac:dyDescent="0.2">
      <c r="A38" s="4" t="s">
        <v>10</v>
      </c>
      <c r="B38" s="4" t="s">
        <v>19</v>
      </c>
      <c r="C38" s="8">
        <v>42913</v>
      </c>
      <c r="D38" s="7">
        <v>251</v>
      </c>
      <c r="E38" s="7">
        <v>0</v>
      </c>
      <c r="F38" s="13" t="s">
        <v>8</v>
      </c>
    </row>
    <row r="39" spans="1:6" ht="15" customHeight="1" x14ac:dyDescent="0.2">
      <c r="A39" s="4" t="s">
        <v>10</v>
      </c>
      <c r="B39" s="4" t="s">
        <v>11</v>
      </c>
      <c r="C39" s="8">
        <v>42914</v>
      </c>
      <c r="D39" s="7">
        <v>1824</v>
      </c>
      <c r="E39" s="7" t="s">
        <v>13</v>
      </c>
      <c r="F39" s="13" t="s">
        <v>14</v>
      </c>
    </row>
    <row r="40" spans="1:6" ht="15" customHeight="1" x14ac:dyDescent="0.2">
      <c r="A40" s="4" t="s">
        <v>6</v>
      </c>
      <c r="B40" s="4" t="s">
        <v>12</v>
      </c>
      <c r="C40" s="8">
        <v>42916</v>
      </c>
      <c r="D40" s="7">
        <v>1423</v>
      </c>
      <c r="E40" s="7">
        <v>0</v>
      </c>
      <c r="F40" s="13" t="s">
        <v>8</v>
      </c>
    </row>
    <row r="41" spans="1:6" ht="15" customHeight="1" x14ac:dyDescent="0.2">
      <c r="A41" s="4" t="s">
        <v>6</v>
      </c>
      <c r="B41" s="4" t="s">
        <v>28</v>
      </c>
      <c r="C41" s="8">
        <v>42922</v>
      </c>
      <c r="D41" s="7">
        <v>1675</v>
      </c>
      <c r="E41" s="7" t="s">
        <v>13</v>
      </c>
      <c r="F41" s="13" t="s">
        <v>14</v>
      </c>
    </row>
    <row r="42" spans="1:6" ht="15" customHeight="1" x14ac:dyDescent="0.2">
      <c r="A42" s="4" t="s">
        <v>10</v>
      </c>
      <c r="B42" s="4" t="s">
        <v>25</v>
      </c>
      <c r="C42" s="8">
        <v>42928</v>
      </c>
      <c r="D42" s="7">
        <v>1814.5</v>
      </c>
      <c r="E42" s="7">
        <v>0</v>
      </c>
      <c r="F42" s="13" t="s">
        <v>8</v>
      </c>
    </row>
    <row r="43" spans="1:6" ht="15" customHeight="1" x14ac:dyDescent="0.2">
      <c r="A43" s="4" t="s">
        <v>6</v>
      </c>
      <c r="B43" s="4" t="s">
        <v>20</v>
      </c>
      <c r="C43" s="8">
        <v>42937</v>
      </c>
      <c r="D43" s="7">
        <v>1767</v>
      </c>
      <c r="E43" s="7">
        <v>219.36</v>
      </c>
      <c r="F43" s="13" t="s">
        <v>8</v>
      </c>
    </row>
    <row r="44" spans="1:6" ht="15" customHeight="1" x14ac:dyDescent="0.2">
      <c r="A44" s="4" t="s">
        <v>10</v>
      </c>
      <c r="B44" s="4" t="s">
        <v>35</v>
      </c>
      <c r="C44" s="8">
        <v>42949</v>
      </c>
      <c r="D44" s="7">
        <v>1749</v>
      </c>
      <c r="E44" s="7" t="s">
        <v>13</v>
      </c>
      <c r="F44" s="13" t="s">
        <v>14</v>
      </c>
    </row>
    <row r="45" spans="1:6" ht="15" customHeight="1" x14ac:dyDescent="0.2">
      <c r="A45" s="4" t="s">
        <v>6</v>
      </c>
      <c r="B45" s="4" t="s">
        <v>33</v>
      </c>
      <c r="C45" s="8">
        <v>42949</v>
      </c>
      <c r="D45" s="7">
        <v>1767</v>
      </c>
      <c r="E45" s="7" t="s">
        <v>13</v>
      </c>
      <c r="F45" s="13" t="s">
        <v>8</v>
      </c>
    </row>
    <row r="46" spans="1:6" ht="15" customHeight="1" x14ac:dyDescent="0.2">
      <c r="A46" s="4" t="s">
        <v>6</v>
      </c>
      <c r="B46" s="4" t="s">
        <v>22</v>
      </c>
      <c r="C46" s="8">
        <v>42958</v>
      </c>
      <c r="D46" s="7">
        <v>1720.26</v>
      </c>
      <c r="E46" s="7">
        <v>0</v>
      </c>
      <c r="F46" s="13" t="s">
        <v>8</v>
      </c>
    </row>
    <row r="47" spans="1:6" ht="15" customHeight="1" x14ac:dyDescent="0.2">
      <c r="A47" s="4" t="s">
        <v>6</v>
      </c>
      <c r="B47" s="4" t="s">
        <v>28</v>
      </c>
      <c r="C47" s="8">
        <v>42959</v>
      </c>
      <c r="D47" s="7">
        <v>1832.5</v>
      </c>
      <c r="E47" s="7" t="s">
        <v>13</v>
      </c>
      <c r="F47" s="13" t="s">
        <v>14</v>
      </c>
    </row>
    <row r="48" spans="1:6" ht="15" customHeight="1" x14ac:dyDescent="0.2">
      <c r="A48" s="4" t="s">
        <v>6</v>
      </c>
      <c r="B48" s="4" t="s">
        <v>19</v>
      </c>
      <c r="C48" s="8">
        <v>42975</v>
      </c>
      <c r="D48" s="7">
        <v>1804</v>
      </c>
      <c r="E48" s="7">
        <v>1804</v>
      </c>
      <c r="F48" s="13" t="s">
        <v>8</v>
      </c>
    </row>
    <row r="49" spans="1:6" ht="15" customHeight="1" x14ac:dyDescent="0.2">
      <c r="A49" s="4" t="s">
        <v>10</v>
      </c>
      <c r="B49" s="4" t="s">
        <v>32</v>
      </c>
      <c r="C49" s="8">
        <v>42978</v>
      </c>
      <c r="D49" s="7">
        <v>2031.5</v>
      </c>
      <c r="E49" s="7">
        <v>2031.5</v>
      </c>
      <c r="F49" s="13" t="s">
        <v>8</v>
      </c>
    </row>
    <row r="50" spans="1:6" ht="15" customHeight="1" x14ac:dyDescent="0.2">
      <c r="A50" s="4" t="s">
        <v>6</v>
      </c>
      <c r="B50" s="4" t="s">
        <v>24</v>
      </c>
      <c r="C50" s="8">
        <v>42995</v>
      </c>
      <c r="D50" s="7">
        <v>2107.1</v>
      </c>
      <c r="E50" s="7">
        <v>0</v>
      </c>
      <c r="F50" s="13" t="s">
        <v>8</v>
      </c>
    </row>
    <row r="51" spans="1:6" ht="15" customHeight="1" x14ac:dyDescent="0.2">
      <c r="A51" s="4" t="s">
        <v>6</v>
      </c>
      <c r="B51" s="4" t="s">
        <v>36</v>
      </c>
      <c r="C51" s="8">
        <v>43007</v>
      </c>
      <c r="D51" s="7">
        <v>2101.46</v>
      </c>
      <c r="E51" s="7">
        <v>230.75</v>
      </c>
      <c r="F51" s="13" t="s">
        <v>8</v>
      </c>
    </row>
    <row r="52" spans="1:6" ht="15" customHeight="1" x14ac:dyDescent="0.2">
      <c r="A52" s="4" t="s">
        <v>10</v>
      </c>
      <c r="B52" s="4" t="s">
        <v>7</v>
      </c>
      <c r="C52" s="8">
        <v>43010</v>
      </c>
      <c r="D52" s="7">
        <v>1884.46</v>
      </c>
      <c r="E52" s="7">
        <v>0</v>
      </c>
      <c r="F52" s="13" t="s">
        <v>8</v>
      </c>
    </row>
    <row r="53" spans="1:6" ht="15" customHeight="1" x14ac:dyDescent="0.2">
      <c r="A53" s="4" t="s">
        <v>6</v>
      </c>
      <c r="B53" s="4" t="s">
        <v>18</v>
      </c>
      <c r="C53" s="8">
        <v>43013</v>
      </c>
      <c r="D53" s="7">
        <v>1804</v>
      </c>
      <c r="E53" s="7">
        <f>1209.75+47.5</f>
        <v>1257.25</v>
      </c>
      <c r="F53" s="13" t="s">
        <v>8</v>
      </c>
    </row>
    <row r="54" spans="1:6" ht="15" customHeight="1" x14ac:dyDescent="0.2">
      <c r="A54" s="4" t="s">
        <v>6</v>
      </c>
      <c r="B54" s="4" t="s">
        <v>37</v>
      </c>
      <c r="C54" s="8">
        <v>43021</v>
      </c>
      <c r="D54" s="7">
        <v>1511.82</v>
      </c>
      <c r="E54" s="7">
        <v>822.81</v>
      </c>
      <c r="F54" s="13" t="s">
        <v>8</v>
      </c>
    </row>
    <row r="55" spans="1:6" ht="15" customHeight="1" x14ac:dyDescent="0.2">
      <c r="A55" s="4" t="s">
        <v>10</v>
      </c>
      <c r="B55" s="4" t="s">
        <v>11</v>
      </c>
      <c r="C55" s="8">
        <v>43025</v>
      </c>
      <c r="D55" s="7">
        <v>1650.5</v>
      </c>
      <c r="E55" s="7">
        <f>750+190.49+22.78</f>
        <v>963.27</v>
      </c>
      <c r="F55" s="13" t="s">
        <v>8</v>
      </c>
    </row>
    <row r="56" spans="1:6" ht="15" customHeight="1" x14ac:dyDescent="0.2">
      <c r="A56" s="4" t="s">
        <v>6</v>
      </c>
      <c r="B56" s="4" t="s">
        <v>11</v>
      </c>
      <c r="C56" s="8">
        <v>43027</v>
      </c>
      <c r="D56" s="7">
        <v>1724.42</v>
      </c>
      <c r="E56" s="7">
        <v>0</v>
      </c>
      <c r="F56" s="13" t="s">
        <v>8</v>
      </c>
    </row>
    <row r="57" spans="1:6" ht="15" customHeight="1" x14ac:dyDescent="0.2">
      <c r="A57" s="4" t="s">
        <v>6</v>
      </c>
      <c r="B57" s="4" t="s">
        <v>12</v>
      </c>
      <c r="C57" s="8">
        <v>43028</v>
      </c>
      <c r="D57" s="7">
        <v>1767</v>
      </c>
      <c r="E57" s="7">
        <f>588.55+988.83</f>
        <v>1577.38</v>
      </c>
      <c r="F57" s="13" t="s">
        <v>8</v>
      </c>
    </row>
    <row r="58" spans="1:6" ht="15" customHeight="1" x14ac:dyDescent="0.2">
      <c r="A58" s="4" t="s">
        <v>6</v>
      </c>
      <c r="B58" s="4" t="s">
        <v>11</v>
      </c>
      <c r="C58" s="8">
        <v>43036</v>
      </c>
      <c r="D58" s="7">
        <v>1921.46</v>
      </c>
      <c r="E58" s="7">
        <v>0</v>
      </c>
      <c r="F58" s="13" t="s">
        <v>8</v>
      </c>
    </row>
    <row r="59" spans="1:6" ht="15" customHeight="1" x14ac:dyDescent="0.2">
      <c r="A59" s="4" t="s">
        <v>6</v>
      </c>
      <c r="B59" s="4" t="s">
        <v>12</v>
      </c>
      <c r="C59" s="8">
        <v>43040</v>
      </c>
      <c r="D59" s="7">
        <v>2016.5</v>
      </c>
      <c r="E59" s="7" t="s">
        <v>13</v>
      </c>
      <c r="F59" s="13" t="s">
        <v>14</v>
      </c>
    </row>
    <row r="60" spans="1:6" ht="15" customHeight="1" x14ac:dyDescent="0.2">
      <c r="A60" s="4" t="s">
        <v>10</v>
      </c>
      <c r="B60" s="4" t="s">
        <v>22</v>
      </c>
      <c r="C60" s="8">
        <v>43041</v>
      </c>
      <c r="D60" s="7">
        <v>2086.25</v>
      </c>
      <c r="E60" s="7">
        <v>0</v>
      </c>
      <c r="F60" s="13" t="s">
        <v>8</v>
      </c>
    </row>
    <row r="61" spans="1:6" ht="15" customHeight="1" x14ac:dyDescent="0.2">
      <c r="A61" s="4" t="s">
        <v>6</v>
      </c>
      <c r="B61" s="4" t="s">
        <v>7</v>
      </c>
      <c r="C61" s="8">
        <v>43062</v>
      </c>
      <c r="D61" s="7">
        <v>1791.5</v>
      </c>
      <c r="E61" s="7">
        <v>1100</v>
      </c>
      <c r="F61" s="13" t="s">
        <v>8</v>
      </c>
    </row>
    <row r="62" spans="1:6" ht="15" customHeight="1" x14ac:dyDescent="0.2">
      <c r="A62" s="4" t="s">
        <v>6</v>
      </c>
      <c r="B62" s="4" t="s">
        <v>11</v>
      </c>
      <c r="C62" s="8">
        <v>43078</v>
      </c>
      <c r="D62" s="7">
        <v>1938.38</v>
      </c>
      <c r="E62" s="7">
        <v>1602.1</v>
      </c>
      <c r="F62" s="13" t="s">
        <v>8</v>
      </c>
    </row>
    <row r="63" spans="1:6" ht="15" customHeight="1" x14ac:dyDescent="0.2">
      <c r="A63" s="4" t="s">
        <v>6</v>
      </c>
      <c r="B63" s="4" t="s">
        <v>23</v>
      </c>
      <c r="C63" s="8">
        <v>43084</v>
      </c>
      <c r="D63" s="7">
        <v>1851.5</v>
      </c>
      <c r="E63" s="7">
        <v>1851.5</v>
      </c>
      <c r="F63" s="13" t="s">
        <v>8</v>
      </c>
    </row>
    <row r="64" spans="1:6" ht="15" customHeight="1" x14ac:dyDescent="0.2">
      <c r="A64" s="4" t="s">
        <v>6</v>
      </c>
      <c r="B64" s="4" t="s">
        <v>22</v>
      </c>
      <c r="C64" s="8">
        <v>43088</v>
      </c>
      <c r="D64" s="7">
        <v>1660</v>
      </c>
      <c r="E64" s="7">
        <v>0</v>
      </c>
      <c r="F64" s="13" t="s">
        <v>8</v>
      </c>
    </row>
    <row r="65" spans="1:6" ht="15" customHeight="1" x14ac:dyDescent="0.2">
      <c r="A65" s="4" t="s">
        <v>6</v>
      </c>
      <c r="B65" s="4" t="s">
        <v>24</v>
      </c>
      <c r="C65" s="8">
        <v>43094</v>
      </c>
      <c r="D65" s="7">
        <v>1470.5</v>
      </c>
      <c r="E65" s="7" t="s">
        <v>13</v>
      </c>
      <c r="F65" s="13" t="s">
        <v>14</v>
      </c>
    </row>
    <row r="66" spans="1:6" x14ac:dyDescent="0.2">
      <c r="A66" s="19" t="s">
        <v>62</v>
      </c>
      <c r="B66" s="19">
        <f>SUBTOTAL(103,Table2[POSTCODE])</f>
        <v>64</v>
      </c>
      <c r="C66" s="37"/>
      <c r="D66" s="39">
        <f>SUBTOTAL(109,Table2[FUNERAL COST])</f>
        <v>115124.53000000003</v>
      </c>
      <c r="E66" s="39">
        <f>SUBTOTAL(109,Table2[COSTS RECOVERED])</f>
        <v>35182.030000000006</v>
      </c>
      <c r="F66" s="40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workbookViewId="0">
      <selection activeCell="G4" sqref="G4"/>
    </sheetView>
  </sheetViews>
  <sheetFormatPr defaultRowHeight="12.75" x14ac:dyDescent="0.2"/>
  <cols>
    <col min="1" max="1" width="9.7109375" customWidth="1"/>
    <col min="2" max="2" width="12.28515625" customWidth="1"/>
    <col min="3" max="3" width="11" customWidth="1"/>
    <col min="4" max="4" width="15.5703125" customWidth="1"/>
    <col min="5" max="5" width="19.28515625" style="17" customWidth="1"/>
    <col min="6" max="6" width="37.42578125" customWidth="1"/>
  </cols>
  <sheetData>
    <row r="1" spans="1:6" s="1" customFormat="1" ht="15" customHeight="1" x14ac:dyDescent="0.2">
      <c r="A1" s="15" t="s">
        <v>0</v>
      </c>
      <c r="B1" s="15" t="s">
        <v>1</v>
      </c>
      <c r="C1" s="15" t="s">
        <v>2</v>
      </c>
      <c r="D1" s="16" t="s">
        <v>3</v>
      </c>
      <c r="E1" s="6" t="s">
        <v>4</v>
      </c>
      <c r="F1" s="15" t="s">
        <v>5</v>
      </c>
    </row>
    <row r="2" spans="1:6" ht="15" customHeight="1" x14ac:dyDescent="0.2">
      <c r="A2" s="4" t="s">
        <v>6</v>
      </c>
      <c r="B2" s="4" t="s">
        <v>12</v>
      </c>
      <c r="C2" s="8">
        <v>43104</v>
      </c>
      <c r="D2" s="7">
        <v>1828.75</v>
      </c>
      <c r="E2" s="7">
        <v>1828.75</v>
      </c>
      <c r="F2" s="13" t="s">
        <v>8</v>
      </c>
    </row>
    <row r="3" spans="1:6" ht="15" customHeight="1" x14ac:dyDescent="0.2">
      <c r="A3" s="4" t="s">
        <v>10</v>
      </c>
      <c r="B3" s="4" t="s">
        <v>20</v>
      </c>
      <c r="C3" s="8">
        <v>43104</v>
      </c>
      <c r="D3" s="7">
        <v>1622.76</v>
      </c>
      <c r="E3" s="7">
        <v>1622.76</v>
      </c>
      <c r="F3" s="13" t="s">
        <v>8</v>
      </c>
    </row>
    <row r="4" spans="1:6" ht="15" customHeight="1" x14ac:dyDescent="0.2">
      <c r="A4" s="4" t="s">
        <v>6</v>
      </c>
      <c r="B4" s="4" t="s">
        <v>18</v>
      </c>
      <c r="C4" s="8">
        <v>43104</v>
      </c>
      <c r="D4" s="7">
        <v>873.1</v>
      </c>
      <c r="E4" s="7">
        <f>12.5+250.81+307.58</f>
        <v>570.89</v>
      </c>
      <c r="F4" s="13" t="s">
        <v>8</v>
      </c>
    </row>
    <row r="5" spans="1:6" ht="15" customHeight="1" x14ac:dyDescent="0.2">
      <c r="A5" s="4" t="s">
        <v>10</v>
      </c>
      <c r="B5" s="4" t="s">
        <v>38</v>
      </c>
      <c r="C5" s="8">
        <v>43108</v>
      </c>
      <c r="D5" s="7">
        <v>1737.1</v>
      </c>
      <c r="E5" s="7">
        <v>0</v>
      </c>
      <c r="F5" s="13" t="s">
        <v>8</v>
      </c>
    </row>
    <row r="6" spans="1:6" ht="15" customHeight="1" x14ac:dyDescent="0.2">
      <c r="A6" s="4" t="s">
        <v>10</v>
      </c>
      <c r="B6" s="4" t="s">
        <v>29</v>
      </c>
      <c r="C6" s="8">
        <v>43133</v>
      </c>
      <c r="D6" s="7">
        <v>1744</v>
      </c>
      <c r="E6" s="7" t="s">
        <v>13</v>
      </c>
      <c r="F6" s="13" t="s">
        <v>14</v>
      </c>
    </row>
    <row r="7" spans="1:6" ht="15" customHeight="1" x14ac:dyDescent="0.2">
      <c r="A7" s="4" t="s">
        <v>10</v>
      </c>
      <c r="B7" s="4" t="s">
        <v>25</v>
      </c>
      <c r="C7" s="8">
        <v>43133</v>
      </c>
      <c r="D7" s="7">
        <v>1825.5</v>
      </c>
      <c r="E7" s="7">
        <v>0</v>
      </c>
      <c r="F7" s="13" t="s">
        <v>8</v>
      </c>
    </row>
    <row r="8" spans="1:6" ht="15" customHeight="1" x14ac:dyDescent="0.2">
      <c r="A8" s="4" t="s">
        <v>10</v>
      </c>
      <c r="B8" s="4" t="s">
        <v>7</v>
      </c>
      <c r="C8" s="8">
        <v>43134</v>
      </c>
      <c r="D8" s="7">
        <v>2251.5</v>
      </c>
      <c r="E8" s="7">
        <v>30.48</v>
      </c>
      <c r="F8" s="13" t="s">
        <v>8</v>
      </c>
    </row>
    <row r="9" spans="1:6" ht="15" customHeight="1" x14ac:dyDescent="0.2">
      <c r="A9" s="4" t="s">
        <v>6</v>
      </c>
      <c r="B9" s="4" t="s">
        <v>16</v>
      </c>
      <c r="C9" s="8">
        <v>43135</v>
      </c>
      <c r="D9" s="7">
        <v>1661.5</v>
      </c>
      <c r="E9" s="7">
        <v>80.84</v>
      </c>
      <c r="F9" s="13" t="s">
        <v>8</v>
      </c>
    </row>
    <row r="10" spans="1:6" ht="15" customHeight="1" x14ac:dyDescent="0.2">
      <c r="A10" s="4" t="s">
        <v>6</v>
      </c>
      <c r="B10" s="4" t="s">
        <v>27</v>
      </c>
      <c r="C10" s="8">
        <v>43137</v>
      </c>
      <c r="D10" s="7">
        <v>1801</v>
      </c>
      <c r="E10" s="7" t="s">
        <v>13</v>
      </c>
      <c r="F10" s="13" t="s">
        <v>14</v>
      </c>
    </row>
    <row r="11" spans="1:6" ht="15" customHeight="1" x14ac:dyDescent="0.2">
      <c r="A11" s="4" t="s">
        <v>6</v>
      </c>
      <c r="B11" s="4" t="s">
        <v>23</v>
      </c>
      <c r="C11" s="8">
        <v>43143</v>
      </c>
      <c r="D11" s="7">
        <v>2081.5</v>
      </c>
      <c r="E11" s="7">
        <v>2081.5</v>
      </c>
      <c r="F11" s="13" t="s">
        <v>8</v>
      </c>
    </row>
    <row r="12" spans="1:6" ht="15" customHeight="1" x14ac:dyDescent="0.2">
      <c r="A12" s="4" t="s">
        <v>10</v>
      </c>
      <c r="B12" s="4" t="s">
        <v>22</v>
      </c>
      <c r="C12" s="8">
        <v>43144</v>
      </c>
      <c r="D12" s="7">
        <v>1661.5</v>
      </c>
      <c r="E12" s="7" t="s">
        <v>13</v>
      </c>
      <c r="F12" s="13" t="s">
        <v>14</v>
      </c>
    </row>
    <row r="13" spans="1:6" ht="15" customHeight="1" x14ac:dyDescent="0.2">
      <c r="A13" s="4" t="s">
        <v>6</v>
      </c>
      <c r="B13" s="4" t="s">
        <v>18</v>
      </c>
      <c r="C13" s="8">
        <v>43146</v>
      </c>
      <c r="D13" s="7">
        <v>2101.5</v>
      </c>
      <c r="E13" s="7">
        <v>0</v>
      </c>
      <c r="F13" s="13" t="s">
        <v>8</v>
      </c>
    </row>
    <row r="14" spans="1:6" ht="15" customHeight="1" x14ac:dyDescent="0.2">
      <c r="A14" s="4" t="s">
        <v>10</v>
      </c>
      <c r="B14" s="4" t="s">
        <v>9</v>
      </c>
      <c r="C14" s="8">
        <v>43149</v>
      </c>
      <c r="D14" s="7">
        <v>1737.1</v>
      </c>
      <c r="E14" s="7" t="s">
        <v>13</v>
      </c>
      <c r="F14" s="13" t="s">
        <v>14</v>
      </c>
    </row>
    <row r="15" spans="1:6" ht="15" customHeight="1" x14ac:dyDescent="0.2">
      <c r="A15" s="4" t="s">
        <v>10</v>
      </c>
      <c r="B15" s="4" t="s">
        <v>11</v>
      </c>
      <c r="C15" s="8">
        <v>43150</v>
      </c>
      <c r="D15" s="7">
        <v>2081.5</v>
      </c>
      <c r="E15" s="7">
        <v>2081.5</v>
      </c>
      <c r="F15" s="13" t="s">
        <v>8</v>
      </c>
    </row>
    <row r="16" spans="1:6" ht="15" customHeight="1" x14ac:dyDescent="0.2">
      <c r="A16" s="4" t="s">
        <v>6</v>
      </c>
      <c r="B16" s="4" t="s">
        <v>29</v>
      </c>
      <c r="C16" s="8">
        <v>43160</v>
      </c>
      <c r="D16" s="7">
        <v>2081.5</v>
      </c>
      <c r="E16" s="7">
        <v>29.28</v>
      </c>
      <c r="F16" s="13" t="s">
        <v>14</v>
      </c>
    </row>
    <row r="17" spans="1:6" ht="15" customHeight="1" x14ac:dyDescent="0.2">
      <c r="A17" s="4" t="s">
        <v>10</v>
      </c>
      <c r="B17" s="4" t="s">
        <v>12</v>
      </c>
      <c r="C17" s="8">
        <v>43161</v>
      </c>
      <c r="D17" s="7">
        <v>1965.82</v>
      </c>
      <c r="E17" s="7">
        <v>1965.82</v>
      </c>
      <c r="F17" s="14">
        <v>43319</v>
      </c>
    </row>
    <row r="18" spans="1:6" ht="15" customHeight="1" x14ac:dyDescent="0.2">
      <c r="A18" s="4" t="s">
        <v>10</v>
      </c>
      <c r="B18" s="4" t="s">
        <v>11</v>
      </c>
      <c r="C18" s="8">
        <v>43166</v>
      </c>
      <c r="D18" s="7">
        <v>1666.5</v>
      </c>
      <c r="E18" s="7">
        <v>0</v>
      </c>
      <c r="F18" s="13" t="s">
        <v>8</v>
      </c>
    </row>
    <row r="19" spans="1:6" ht="15" customHeight="1" x14ac:dyDescent="0.2">
      <c r="A19" s="4" t="s">
        <v>10</v>
      </c>
      <c r="B19" s="4" t="s">
        <v>20</v>
      </c>
      <c r="C19" s="8">
        <v>43177</v>
      </c>
      <c r="D19" s="7">
        <v>1661.5</v>
      </c>
      <c r="E19" s="7">
        <v>0</v>
      </c>
      <c r="F19" s="13" t="s">
        <v>8</v>
      </c>
    </row>
    <row r="20" spans="1:6" ht="15" customHeight="1" x14ac:dyDescent="0.2">
      <c r="A20" s="4" t="s">
        <v>6</v>
      </c>
      <c r="B20" s="4" t="s">
        <v>12</v>
      </c>
      <c r="C20" s="8">
        <v>43178</v>
      </c>
      <c r="D20" s="7">
        <v>2159.4499999999998</v>
      </c>
      <c r="E20" s="7">
        <v>1986.02</v>
      </c>
      <c r="F20" s="13" t="s">
        <v>8</v>
      </c>
    </row>
    <row r="21" spans="1:6" ht="15" customHeight="1" x14ac:dyDescent="0.2">
      <c r="A21" s="4" t="s">
        <v>6</v>
      </c>
      <c r="B21" s="4" t="s">
        <v>12</v>
      </c>
      <c r="C21" s="8">
        <v>43181</v>
      </c>
      <c r="D21" s="7">
        <v>1830.5</v>
      </c>
      <c r="E21" s="7" t="s">
        <v>13</v>
      </c>
      <c r="F21" s="13" t="s">
        <v>14</v>
      </c>
    </row>
    <row r="22" spans="1:6" ht="15" customHeight="1" x14ac:dyDescent="0.2">
      <c r="A22" s="4" t="s">
        <v>6</v>
      </c>
      <c r="B22" s="4" t="s">
        <v>11</v>
      </c>
      <c r="C22" s="8">
        <v>43182</v>
      </c>
      <c r="D22" s="7">
        <v>1681.5</v>
      </c>
      <c r="E22" s="7">
        <v>0</v>
      </c>
      <c r="F22" s="13" t="s">
        <v>8</v>
      </c>
    </row>
    <row r="23" spans="1:6" ht="15" customHeight="1" x14ac:dyDescent="0.2">
      <c r="A23" s="4" t="s">
        <v>6</v>
      </c>
      <c r="B23" s="4" t="s">
        <v>28</v>
      </c>
      <c r="C23" s="8">
        <v>43182</v>
      </c>
      <c r="D23" s="7">
        <v>2151.46</v>
      </c>
      <c r="E23" s="7" t="s">
        <v>13</v>
      </c>
      <c r="F23" s="13" t="s">
        <v>14</v>
      </c>
    </row>
    <row r="24" spans="1:6" ht="15" customHeight="1" x14ac:dyDescent="0.2">
      <c r="A24" s="4" t="s">
        <v>10</v>
      </c>
      <c r="B24" s="4" t="s">
        <v>39</v>
      </c>
      <c r="C24" s="8">
        <v>43189</v>
      </c>
      <c r="D24" s="7">
        <v>1825.5</v>
      </c>
      <c r="E24" s="7">
        <v>0</v>
      </c>
      <c r="F24" s="13" t="s">
        <v>8</v>
      </c>
    </row>
    <row r="25" spans="1:6" ht="15" customHeight="1" x14ac:dyDescent="0.2">
      <c r="A25" s="4" t="s">
        <v>6</v>
      </c>
      <c r="B25" s="4" t="s">
        <v>18</v>
      </c>
      <c r="C25" s="8">
        <v>43193</v>
      </c>
      <c r="D25" s="7">
        <v>2101.5</v>
      </c>
      <c r="E25" s="7">
        <v>0</v>
      </c>
      <c r="F25" s="13" t="s">
        <v>8</v>
      </c>
    </row>
    <row r="26" spans="1:6" ht="15" customHeight="1" x14ac:dyDescent="0.2">
      <c r="A26" s="4" t="s">
        <v>6</v>
      </c>
      <c r="B26" s="4" t="s">
        <v>35</v>
      </c>
      <c r="C26" s="8">
        <v>43195</v>
      </c>
      <c r="D26" s="7">
        <v>1661.5</v>
      </c>
      <c r="E26" s="7" t="s">
        <v>13</v>
      </c>
      <c r="F26" s="13" t="s">
        <v>14</v>
      </c>
    </row>
    <row r="27" spans="1:6" ht="15" customHeight="1" x14ac:dyDescent="0.2">
      <c r="A27" s="4" t="s">
        <v>6</v>
      </c>
      <c r="B27" s="4" t="s">
        <v>11</v>
      </c>
      <c r="C27" s="8">
        <v>43204</v>
      </c>
      <c r="D27" s="7">
        <v>2151.46</v>
      </c>
      <c r="E27" s="7">
        <v>0</v>
      </c>
      <c r="F27" s="13" t="s">
        <v>8</v>
      </c>
    </row>
    <row r="28" spans="1:6" ht="15" customHeight="1" x14ac:dyDescent="0.2">
      <c r="A28" s="4" t="s">
        <v>10</v>
      </c>
      <c r="B28" s="4" t="s">
        <v>29</v>
      </c>
      <c r="C28" s="8">
        <v>43210</v>
      </c>
      <c r="D28" s="7">
        <v>2081.5</v>
      </c>
      <c r="E28" s="7">
        <v>0</v>
      </c>
      <c r="F28" s="13" t="s">
        <v>8</v>
      </c>
    </row>
    <row r="29" spans="1:6" ht="15" customHeight="1" x14ac:dyDescent="0.2">
      <c r="A29" s="4" t="s">
        <v>10</v>
      </c>
      <c r="B29" s="4" t="s">
        <v>29</v>
      </c>
      <c r="C29" s="8">
        <v>43222</v>
      </c>
      <c r="D29" s="7">
        <v>2151.46</v>
      </c>
      <c r="E29" s="7">
        <v>0</v>
      </c>
      <c r="F29" s="13" t="s">
        <v>8</v>
      </c>
    </row>
    <row r="30" spans="1:6" ht="15" customHeight="1" x14ac:dyDescent="0.2">
      <c r="A30" s="4" t="s">
        <v>6</v>
      </c>
      <c r="B30" s="4" t="s">
        <v>11</v>
      </c>
      <c r="C30" s="8">
        <v>43225</v>
      </c>
      <c r="D30" s="7">
        <v>2101.5</v>
      </c>
      <c r="E30" s="7">
        <f>1746.23+40</f>
        <v>1786.23</v>
      </c>
      <c r="F30" s="13" t="s">
        <v>8</v>
      </c>
    </row>
    <row r="31" spans="1:6" ht="15" customHeight="1" x14ac:dyDescent="0.2">
      <c r="A31" s="4" t="s">
        <v>10</v>
      </c>
      <c r="B31" s="4" t="s">
        <v>29</v>
      </c>
      <c r="C31" s="8">
        <v>43230</v>
      </c>
      <c r="D31" s="7">
        <v>1850.5</v>
      </c>
      <c r="E31" s="7" t="s">
        <v>13</v>
      </c>
      <c r="F31" s="13" t="s">
        <v>14</v>
      </c>
    </row>
    <row r="32" spans="1:6" ht="15" customHeight="1" x14ac:dyDescent="0.2">
      <c r="A32" s="4" t="s">
        <v>6</v>
      </c>
      <c r="B32" s="4" t="s">
        <v>34</v>
      </c>
      <c r="C32" s="8">
        <v>43270</v>
      </c>
      <c r="D32" s="7">
        <v>1742.1</v>
      </c>
      <c r="E32" s="7" t="s">
        <v>13</v>
      </c>
      <c r="F32" s="13" t="s">
        <v>14</v>
      </c>
    </row>
    <row r="33" spans="1:6" ht="15" customHeight="1" x14ac:dyDescent="0.2">
      <c r="A33" s="4" t="s">
        <v>6</v>
      </c>
      <c r="B33" s="4" t="s">
        <v>24</v>
      </c>
      <c r="C33" s="8">
        <v>43277</v>
      </c>
      <c r="D33" s="7">
        <v>1960.18</v>
      </c>
      <c r="E33" s="7">
        <v>0</v>
      </c>
      <c r="F33" s="13" t="s">
        <v>8</v>
      </c>
    </row>
    <row r="34" spans="1:6" ht="15" customHeight="1" x14ac:dyDescent="0.2">
      <c r="A34" s="4" t="s">
        <v>6</v>
      </c>
      <c r="B34" s="4" t="s">
        <v>20</v>
      </c>
      <c r="C34" s="8">
        <v>43282</v>
      </c>
      <c r="D34" s="7">
        <v>2081.5</v>
      </c>
      <c r="E34" s="7" t="s">
        <v>13</v>
      </c>
      <c r="F34" s="13" t="s">
        <v>14</v>
      </c>
    </row>
    <row r="35" spans="1:6" ht="15" customHeight="1" x14ac:dyDescent="0.2">
      <c r="A35" s="4" t="s">
        <v>10</v>
      </c>
      <c r="B35" s="4" t="s">
        <v>7</v>
      </c>
      <c r="C35" s="8">
        <v>43290</v>
      </c>
      <c r="D35" s="7">
        <v>1950.5</v>
      </c>
      <c r="E35" s="7" t="s">
        <v>13</v>
      </c>
      <c r="F35" s="13" t="s">
        <v>14</v>
      </c>
    </row>
    <row r="36" spans="1:6" ht="15" customHeight="1" x14ac:dyDescent="0.2">
      <c r="A36" s="4" t="s">
        <v>6</v>
      </c>
      <c r="B36" s="4" t="s">
        <v>11</v>
      </c>
      <c r="C36" s="8">
        <v>43307</v>
      </c>
      <c r="D36" s="7">
        <v>1731.46</v>
      </c>
      <c r="E36" s="7">
        <v>1731.46</v>
      </c>
      <c r="F36" s="13" t="s">
        <v>8</v>
      </c>
    </row>
    <row r="37" spans="1:6" ht="15" customHeight="1" x14ac:dyDescent="0.2">
      <c r="A37" s="4" t="s">
        <v>6</v>
      </c>
      <c r="B37" s="4" t="s">
        <v>28</v>
      </c>
      <c r="C37" s="8">
        <v>43308</v>
      </c>
      <c r="D37" s="7">
        <v>1731.46</v>
      </c>
      <c r="E37" s="7">
        <v>1457.91</v>
      </c>
      <c r="F37" s="13" t="s">
        <v>8</v>
      </c>
    </row>
    <row r="38" spans="1:6" ht="15" customHeight="1" x14ac:dyDescent="0.2">
      <c r="A38" s="4" t="s">
        <v>6</v>
      </c>
      <c r="B38" s="4" t="s">
        <v>32</v>
      </c>
      <c r="C38" s="8">
        <v>43325</v>
      </c>
      <c r="D38" s="7">
        <v>1933.3</v>
      </c>
      <c r="E38" s="7">
        <v>1360.05</v>
      </c>
      <c r="F38" s="13" t="s">
        <v>8</v>
      </c>
    </row>
    <row r="39" spans="1:6" ht="15" customHeight="1" x14ac:dyDescent="0.2">
      <c r="A39" s="4" t="s">
        <v>6</v>
      </c>
      <c r="B39" s="4" t="s">
        <v>29</v>
      </c>
      <c r="C39" s="8">
        <v>43325</v>
      </c>
      <c r="D39" s="7">
        <f>2157.1+240</f>
        <v>2397.1</v>
      </c>
      <c r="E39" s="7">
        <v>0</v>
      </c>
      <c r="F39" s="13" t="s">
        <v>8</v>
      </c>
    </row>
    <row r="40" spans="1:6" ht="15" customHeight="1" x14ac:dyDescent="0.2">
      <c r="A40" s="4" t="s">
        <v>6</v>
      </c>
      <c r="B40" s="4" t="s">
        <v>40</v>
      </c>
      <c r="C40" s="8">
        <v>43334</v>
      </c>
      <c r="D40" s="7">
        <v>1747.74</v>
      </c>
      <c r="E40" s="7">
        <v>0</v>
      </c>
      <c r="F40" s="13" t="s">
        <v>8</v>
      </c>
    </row>
    <row r="41" spans="1:6" ht="15" customHeight="1" x14ac:dyDescent="0.2">
      <c r="A41" s="4" t="s">
        <v>6</v>
      </c>
      <c r="B41" s="4" t="s">
        <v>16</v>
      </c>
      <c r="C41" s="8">
        <v>43346</v>
      </c>
      <c r="D41" s="7">
        <v>1681.5</v>
      </c>
      <c r="E41" s="7" t="s">
        <v>13</v>
      </c>
      <c r="F41" s="13" t="s">
        <v>14</v>
      </c>
    </row>
    <row r="42" spans="1:6" ht="15" customHeight="1" x14ac:dyDescent="0.2">
      <c r="A42" s="4" t="s">
        <v>6</v>
      </c>
      <c r="B42" s="4" t="s">
        <v>7</v>
      </c>
      <c r="C42" s="8">
        <v>43347</v>
      </c>
      <c r="D42" s="7">
        <f>1845.5+240</f>
        <v>2085.5</v>
      </c>
      <c r="E42" s="7">
        <v>377.88</v>
      </c>
      <c r="F42" s="13" t="s">
        <v>8</v>
      </c>
    </row>
    <row r="43" spans="1:6" ht="15" customHeight="1" x14ac:dyDescent="0.2">
      <c r="A43" s="4" t="s">
        <v>6</v>
      </c>
      <c r="B43" s="4" t="s">
        <v>29</v>
      </c>
      <c r="C43" s="8">
        <v>43350</v>
      </c>
      <c r="D43" s="7">
        <v>2565.98</v>
      </c>
      <c r="E43" s="7" t="s">
        <v>13</v>
      </c>
      <c r="F43" s="13" t="s">
        <v>14</v>
      </c>
    </row>
    <row r="44" spans="1:6" ht="15" customHeight="1" x14ac:dyDescent="0.2">
      <c r="A44" s="4" t="s">
        <v>6</v>
      </c>
      <c r="B44" s="4" t="s">
        <v>11</v>
      </c>
      <c r="C44" s="8">
        <v>43357</v>
      </c>
      <c r="D44" s="7">
        <v>1830.5</v>
      </c>
      <c r="E44" s="7">
        <v>0</v>
      </c>
      <c r="F44" s="13" t="s">
        <v>8</v>
      </c>
    </row>
    <row r="45" spans="1:6" ht="15" customHeight="1" x14ac:dyDescent="0.2">
      <c r="A45" s="4" t="s">
        <v>6</v>
      </c>
      <c r="B45" s="4" t="s">
        <v>31</v>
      </c>
      <c r="C45" s="8">
        <v>43357</v>
      </c>
      <c r="D45" s="7">
        <v>1742.1</v>
      </c>
      <c r="E45" s="7">
        <v>0.13</v>
      </c>
      <c r="F45" s="13" t="s">
        <v>8</v>
      </c>
    </row>
    <row r="46" spans="1:6" ht="15" customHeight="1" x14ac:dyDescent="0.2">
      <c r="A46" s="4" t="s">
        <v>6</v>
      </c>
      <c r="B46" s="4" t="s">
        <v>11</v>
      </c>
      <c r="C46" s="8">
        <v>43359</v>
      </c>
      <c r="D46" s="7">
        <v>1666.5</v>
      </c>
      <c r="E46" s="7">
        <v>0</v>
      </c>
      <c r="F46" s="13" t="s">
        <v>8</v>
      </c>
    </row>
    <row r="47" spans="1:6" ht="15" customHeight="1" x14ac:dyDescent="0.2">
      <c r="A47" s="4" t="s">
        <v>10</v>
      </c>
      <c r="B47" s="4" t="s">
        <v>41</v>
      </c>
      <c r="C47" s="8">
        <v>43360</v>
      </c>
      <c r="D47" s="7">
        <v>1666.5</v>
      </c>
      <c r="E47" s="7">
        <v>1356.4</v>
      </c>
      <c r="F47" s="13" t="s">
        <v>8</v>
      </c>
    </row>
    <row r="48" spans="1:6" ht="15" customHeight="1" x14ac:dyDescent="0.2">
      <c r="A48" s="4" t="s">
        <v>6</v>
      </c>
      <c r="B48" s="4" t="s">
        <v>7</v>
      </c>
      <c r="C48" s="8">
        <v>43362</v>
      </c>
      <c r="D48" s="7">
        <v>1906.74</v>
      </c>
      <c r="E48" s="7">
        <v>995.36</v>
      </c>
      <c r="F48" s="13" t="s">
        <v>8</v>
      </c>
    </row>
    <row r="49" spans="1:6" ht="15" customHeight="1" x14ac:dyDescent="0.2">
      <c r="A49" s="4" t="s">
        <v>6</v>
      </c>
      <c r="B49" s="4" t="s">
        <v>29</v>
      </c>
      <c r="C49" s="8">
        <v>43381</v>
      </c>
      <c r="D49" s="7">
        <f>2157.1+195</f>
        <v>2352.1</v>
      </c>
      <c r="E49" s="7">
        <v>0</v>
      </c>
      <c r="F49" s="13" t="s">
        <v>8</v>
      </c>
    </row>
    <row r="50" spans="1:6" ht="15" customHeight="1" x14ac:dyDescent="0.2">
      <c r="A50" s="4" t="s">
        <v>6</v>
      </c>
      <c r="B50" s="4" t="s">
        <v>12</v>
      </c>
      <c r="C50" s="8">
        <v>43385</v>
      </c>
      <c r="D50" s="7">
        <v>2157.1</v>
      </c>
      <c r="E50" s="7">
        <v>2157.1</v>
      </c>
      <c r="F50" s="14">
        <v>43791</v>
      </c>
    </row>
    <row r="51" spans="1:6" ht="15" customHeight="1" x14ac:dyDescent="0.2">
      <c r="A51" s="4" t="s">
        <v>10</v>
      </c>
      <c r="B51" s="4" t="s">
        <v>19</v>
      </c>
      <c r="C51" s="8">
        <v>43385</v>
      </c>
      <c r="D51" s="7">
        <f>3186.1+240</f>
        <v>3426.1</v>
      </c>
      <c r="E51" s="7">
        <v>3426.1</v>
      </c>
      <c r="F51" s="13" t="s">
        <v>8</v>
      </c>
    </row>
    <row r="52" spans="1:6" ht="15" customHeight="1" x14ac:dyDescent="0.2">
      <c r="A52" s="4" t="s">
        <v>6</v>
      </c>
      <c r="B52" s="4" t="s">
        <v>9</v>
      </c>
      <c r="C52" s="8">
        <v>43395</v>
      </c>
      <c r="D52" s="7">
        <v>2081.5</v>
      </c>
      <c r="E52" s="7">
        <v>0</v>
      </c>
      <c r="F52" s="13" t="s">
        <v>8</v>
      </c>
    </row>
    <row r="53" spans="1:6" ht="15" customHeight="1" x14ac:dyDescent="0.2">
      <c r="A53" s="4" t="s">
        <v>6</v>
      </c>
      <c r="B53" s="4" t="s">
        <v>22</v>
      </c>
      <c r="C53" s="8">
        <v>43396</v>
      </c>
      <c r="D53" s="7">
        <v>1854</v>
      </c>
      <c r="E53" s="7" t="s">
        <v>13</v>
      </c>
      <c r="F53" s="13" t="s">
        <v>14</v>
      </c>
    </row>
    <row r="54" spans="1:6" ht="15" customHeight="1" x14ac:dyDescent="0.2">
      <c r="A54" s="4" t="s">
        <v>10</v>
      </c>
      <c r="B54" s="4" t="s">
        <v>42</v>
      </c>
      <c r="C54" s="8">
        <v>43403</v>
      </c>
      <c r="D54" s="7">
        <v>1770.51</v>
      </c>
      <c r="E54" s="7" t="s">
        <v>13</v>
      </c>
      <c r="F54" s="13" t="s">
        <v>14</v>
      </c>
    </row>
    <row r="55" spans="1:6" ht="15" customHeight="1" x14ac:dyDescent="0.2">
      <c r="A55" s="4" t="s">
        <v>6</v>
      </c>
      <c r="B55" s="4" t="s">
        <v>12</v>
      </c>
      <c r="C55" s="8">
        <v>43406</v>
      </c>
      <c r="D55" s="7">
        <v>2157.1</v>
      </c>
      <c r="E55" s="7">
        <v>0</v>
      </c>
      <c r="F55" s="13" t="s">
        <v>8</v>
      </c>
    </row>
    <row r="56" spans="1:6" ht="15" customHeight="1" x14ac:dyDescent="0.2">
      <c r="A56" s="4" t="s">
        <v>6</v>
      </c>
      <c r="B56" s="4" t="s">
        <v>25</v>
      </c>
      <c r="C56" s="8">
        <v>43412</v>
      </c>
      <c r="D56" s="7">
        <v>2168.38</v>
      </c>
      <c r="E56" s="7">
        <v>0</v>
      </c>
      <c r="F56" s="13" t="s">
        <v>8</v>
      </c>
    </row>
    <row r="57" spans="1:6" ht="15" customHeight="1" x14ac:dyDescent="0.2">
      <c r="A57" s="4" t="s">
        <v>6</v>
      </c>
      <c r="B57" s="4" t="s">
        <v>29</v>
      </c>
      <c r="C57" s="8">
        <v>43427</v>
      </c>
      <c r="D57" s="7">
        <f>1941.51+195</f>
        <v>2136.5100000000002</v>
      </c>
      <c r="E57" s="7" t="s">
        <v>13</v>
      </c>
      <c r="F57" s="13" t="s">
        <v>8</v>
      </c>
    </row>
    <row r="58" spans="1:6" ht="15" customHeight="1" x14ac:dyDescent="0.2">
      <c r="A58" s="4" t="s">
        <v>6</v>
      </c>
      <c r="B58" s="4" t="s">
        <v>7</v>
      </c>
      <c r="C58" s="8">
        <v>43429</v>
      </c>
      <c r="D58" s="7">
        <v>1825.5</v>
      </c>
      <c r="E58" s="7">
        <v>1825.5</v>
      </c>
      <c r="F58" s="13" t="s">
        <v>14</v>
      </c>
    </row>
    <row r="59" spans="1:6" ht="15" customHeight="1" x14ac:dyDescent="0.2">
      <c r="A59" s="4" t="s">
        <v>10</v>
      </c>
      <c r="B59" s="4" t="s">
        <v>34</v>
      </c>
      <c r="C59" s="8">
        <v>43431</v>
      </c>
      <c r="D59" s="7">
        <v>1830.5</v>
      </c>
      <c r="E59" s="7">
        <v>0</v>
      </c>
      <c r="F59" s="13" t="s">
        <v>8</v>
      </c>
    </row>
    <row r="60" spans="1:6" ht="15" customHeight="1" x14ac:dyDescent="0.2">
      <c r="A60" s="4" t="s">
        <v>6</v>
      </c>
      <c r="B60" s="4" t="s">
        <v>29</v>
      </c>
      <c r="C60" s="8">
        <v>43436</v>
      </c>
      <c r="D60" s="7">
        <v>1783</v>
      </c>
      <c r="E60" s="7">
        <v>1783</v>
      </c>
      <c r="F60" s="13" t="s">
        <v>8</v>
      </c>
    </row>
    <row r="61" spans="1:6" ht="15" customHeight="1" x14ac:dyDescent="0.2">
      <c r="A61" s="4" t="s">
        <v>6</v>
      </c>
      <c r="B61" s="4" t="s">
        <v>16</v>
      </c>
      <c r="C61" s="8">
        <v>43436</v>
      </c>
      <c r="D61" s="7">
        <v>1694.5</v>
      </c>
      <c r="E61" s="7" t="s">
        <v>13</v>
      </c>
      <c r="F61" s="13" t="s">
        <v>14</v>
      </c>
    </row>
    <row r="62" spans="1:6" ht="15" customHeight="1" x14ac:dyDescent="0.2">
      <c r="A62" s="4" t="s">
        <v>10</v>
      </c>
      <c r="B62" s="4" t="s">
        <v>9</v>
      </c>
      <c r="C62" s="8">
        <v>43443</v>
      </c>
      <c r="D62" s="7">
        <v>2120.5</v>
      </c>
      <c r="E62" s="7">
        <v>0</v>
      </c>
      <c r="F62" s="13" t="s">
        <v>8</v>
      </c>
    </row>
    <row r="63" spans="1:6" ht="15" customHeight="1" x14ac:dyDescent="0.2">
      <c r="A63" s="4" t="s">
        <v>6</v>
      </c>
      <c r="B63" s="4" t="s">
        <v>7</v>
      </c>
      <c r="C63" s="8">
        <v>43445</v>
      </c>
      <c r="D63" s="7">
        <v>1787.74</v>
      </c>
      <c r="E63" s="7" t="s">
        <v>13</v>
      </c>
      <c r="F63" s="13" t="s">
        <v>14</v>
      </c>
    </row>
    <row r="64" spans="1:6" ht="15" customHeight="1" x14ac:dyDescent="0.2">
      <c r="A64" s="4" t="s">
        <v>6</v>
      </c>
      <c r="B64" s="4" t="s">
        <v>22</v>
      </c>
      <c r="C64" s="8">
        <v>43464</v>
      </c>
      <c r="D64" s="7">
        <v>1778</v>
      </c>
      <c r="E64" s="7" t="s">
        <v>13</v>
      </c>
      <c r="F64" s="13" t="s">
        <v>14</v>
      </c>
    </row>
    <row r="65" spans="1:6" x14ac:dyDescent="0.2">
      <c r="A65" s="19" t="s">
        <v>62</v>
      </c>
      <c r="B65" s="19">
        <f>SUBTOTAL(103,Table3[POSTCODE])</f>
        <v>63</v>
      </c>
      <c r="C65" s="37"/>
      <c r="D65" s="39">
        <f>SUBTOTAL(109,Table3[FUNERAL COST])</f>
        <v>121475.16000000005</v>
      </c>
      <c r="E65" s="39">
        <f>SUBTOTAL(109,Table3[COSTS RECOVERED])</f>
        <v>30534.960000000003</v>
      </c>
      <c r="F65" s="40">
        <f>SUBTOTAL(103,Table3[DATE REFERRED TO TREASURY SOLICITOR])</f>
        <v>63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5"/>
  <sheetViews>
    <sheetView workbookViewId="0">
      <selection activeCell="I15" sqref="I15"/>
    </sheetView>
  </sheetViews>
  <sheetFormatPr defaultRowHeight="12.75" x14ac:dyDescent="0.2"/>
  <cols>
    <col min="1" max="1" width="10.42578125" customWidth="1"/>
    <col min="2" max="2" width="12.28515625" customWidth="1"/>
    <col min="3" max="3" width="11.5703125" customWidth="1"/>
    <col min="4" max="4" width="15.5703125" customWidth="1"/>
    <col min="5" max="5" width="19.28515625" customWidth="1"/>
    <col min="6" max="6" width="37.42578125" customWidth="1"/>
  </cols>
  <sheetData>
    <row r="1" spans="1:6" s="1" customFormat="1" ht="15" customHeight="1" x14ac:dyDescent="0.2">
      <c r="A1" s="15" t="s">
        <v>0</v>
      </c>
      <c r="B1" s="15" t="s">
        <v>1</v>
      </c>
      <c r="C1" s="15" t="s">
        <v>2</v>
      </c>
      <c r="D1" s="16" t="s">
        <v>3</v>
      </c>
      <c r="E1" s="6" t="s">
        <v>4</v>
      </c>
      <c r="F1" s="15" t="s">
        <v>5</v>
      </c>
    </row>
    <row r="2" spans="1:6" s="1" customFormat="1" ht="15" customHeight="1" x14ac:dyDescent="0.2">
      <c r="A2" s="4" t="s">
        <v>10</v>
      </c>
      <c r="B2" s="4" t="s">
        <v>25</v>
      </c>
      <c r="C2" s="5">
        <v>43466</v>
      </c>
      <c r="D2" s="10">
        <v>2440.46</v>
      </c>
      <c r="E2" s="9" t="s">
        <v>13</v>
      </c>
      <c r="F2" s="4" t="s">
        <v>14</v>
      </c>
    </row>
    <row r="3" spans="1:6" ht="15" customHeight="1" x14ac:dyDescent="0.2">
      <c r="A3" s="4" t="s">
        <v>10</v>
      </c>
      <c r="B3" s="4" t="s">
        <v>7</v>
      </c>
      <c r="C3" s="8">
        <v>43471</v>
      </c>
      <c r="D3" s="7">
        <v>4070.5</v>
      </c>
      <c r="E3" s="7">
        <v>4070.5</v>
      </c>
      <c r="F3" s="13" t="s">
        <v>8</v>
      </c>
    </row>
    <row r="4" spans="1:6" ht="15" customHeight="1" x14ac:dyDescent="0.2">
      <c r="A4" s="4" t="s">
        <v>6</v>
      </c>
      <c r="B4" s="4" t="s">
        <v>32</v>
      </c>
      <c r="C4" s="8">
        <v>43477</v>
      </c>
      <c r="D4" s="7">
        <v>2157.1</v>
      </c>
      <c r="E4" s="7">
        <v>2157.1</v>
      </c>
      <c r="F4" s="14">
        <v>43791</v>
      </c>
    </row>
    <row r="5" spans="1:6" ht="15" customHeight="1" x14ac:dyDescent="0.2">
      <c r="A5" s="4" t="s">
        <v>6</v>
      </c>
      <c r="B5" s="4" t="s">
        <v>9</v>
      </c>
      <c r="C5" s="8">
        <v>43490</v>
      </c>
      <c r="D5" s="7">
        <v>1691.25</v>
      </c>
      <c r="E5" s="7" t="s">
        <v>13</v>
      </c>
      <c r="F5" s="13" t="s">
        <v>14</v>
      </c>
    </row>
    <row r="6" spans="1:6" ht="15" customHeight="1" x14ac:dyDescent="0.2">
      <c r="A6" s="4" t="s">
        <v>10</v>
      </c>
      <c r="B6" s="4" t="s">
        <v>12</v>
      </c>
      <c r="C6" s="8">
        <v>43490</v>
      </c>
      <c r="D6" s="7">
        <v>1749.46</v>
      </c>
      <c r="E6" s="7">
        <v>0</v>
      </c>
      <c r="F6" s="13" t="s">
        <v>8</v>
      </c>
    </row>
    <row r="7" spans="1:6" ht="15" customHeight="1" x14ac:dyDescent="0.2">
      <c r="A7" s="4" t="s">
        <v>6</v>
      </c>
      <c r="B7" s="4" t="s">
        <v>23</v>
      </c>
      <c r="C7" s="8">
        <v>43496</v>
      </c>
      <c r="D7" s="7">
        <v>1809.62</v>
      </c>
      <c r="E7" s="7" t="s">
        <v>13</v>
      </c>
      <c r="F7" s="13" t="s">
        <v>14</v>
      </c>
    </row>
    <row r="8" spans="1:6" ht="15" customHeight="1" x14ac:dyDescent="0.2">
      <c r="A8" s="4" t="s">
        <v>6</v>
      </c>
      <c r="B8" s="4" t="s">
        <v>22</v>
      </c>
      <c r="C8" s="8">
        <v>43498</v>
      </c>
      <c r="D8" s="7">
        <v>2120.5</v>
      </c>
      <c r="E8" s="7">
        <v>1148.73</v>
      </c>
      <c r="F8" s="13" t="s">
        <v>8</v>
      </c>
    </row>
    <row r="9" spans="1:6" ht="15" customHeight="1" x14ac:dyDescent="0.2">
      <c r="A9" s="4" t="s">
        <v>6</v>
      </c>
      <c r="B9" s="4" t="s">
        <v>11</v>
      </c>
      <c r="C9" s="8">
        <v>43509</v>
      </c>
      <c r="D9" s="7">
        <v>2120.5</v>
      </c>
      <c r="E9" s="7">
        <v>1757.68</v>
      </c>
      <c r="F9" s="13" t="s">
        <v>14</v>
      </c>
    </row>
    <row r="10" spans="1:6" ht="15" customHeight="1" x14ac:dyDescent="0.2">
      <c r="A10" s="4" t="s">
        <v>6</v>
      </c>
      <c r="B10" s="4" t="s">
        <v>33</v>
      </c>
      <c r="C10" s="8">
        <v>43513</v>
      </c>
      <c r="D10" s="7">
        <v>2093.42</v>
      </c>
      <c r="E10" s="7">
        <v>0</v>
      </c>
      <c r="F10" s="13" t="s">
        <v>8</v>
      </c>
    </row>
    <row r="11" spans="1:6" ht="15" customHeight="1" x14ac:dyDescent="0.2">
      <c r="A11" s="4" t="s">
        <v>10</v>
      </c>
      <c r="B11" s="4" t="s">
        <v>11</v>
      </c>
      <c r="C11" s="8">
        <v>43514</v>
      </c>
      <c r="D11" s="7">
        <v>2196.1</v>
      </c>
      <c r="E11" s="7">
        <v>0</v>
      </c>
      <c r="F11" s="13" t="s">
        <v>8</v>
      </c>
    </row>
    <row r="12" spans="1:6" ht="15" customHeight="1" x14ac:dyDescent="0.2">
      <c r="A12" s="4" t="s">
        <v>6</v>
      </c>
      <c r="B12" s="4" t="s">
        <v>43</v>
      </c>
      <c r="C12" s="8">
        <v>43514</v>
      </c>
      <c r="D12" s="7">
        <v>1730</v>
      </c>
      <c r="E12" s="7" t="s">
        <v>13</v>
      </c>
      <c r="F12" s="13" t="s">
        <v>14</v>
      </c>
    </row>
    <row r="13" spans="1:6" ht="15" customHeight="1" x14ac:dyDescent="0.2">
      <c r="A13" s="4" t="s">
        <v>10</v>
      </c>
      <c r="B13" s="4" t="s">
        <v>22</v>
      </c>
      <c r="C13" s="8">
        <v>43514</v>
      </c>
      <c r="D13" s="7">
        <v>1927.46</v>
      </c>
      <c r="E13" s="7">
        <v>0</v>
      </c>
      <c r="F13" s="13" t="s">
        <v>8</v>
      </c>
    </row>
    <row r="14" spans="1:6" ht="15" customHeight="1" x14ac:dyDescent="0.2">
      <c r="A14" s="4" t="s">
        <v>10</v>
      </c>
      <c r="B14" s="4" t="s">
        <v>18</v>
      </c>
      <c r="C14" s="8">
        <v>43517</v>
      </c>
      <c r="D14" s="7">
        <v>1843.5</v>
      </c>
      <c r="E14" s="7">
        <v>0</v>
      </c>
      <c r="F14" s="13" t="s">
        <v>8</v>
      </c>
    </row>
    <row r="15" spans="1:6" ht="15" customHeight="1" x14ac:dyDescent="0.2">
      <c r="A15" s="4" t="s">
        <v>6</v>
      </c>
      <c r="B15" s="4" t="s">
        <v>20</v>
      </c>
      <c r="C15" s="8">
        <v>43524</v>
      </c>
      <c r="D15" s="7">
        <v>1760.36</v>
      </c>
      <c r="E15" s="7">
        <v>320</v>
      </c>
      <c r="F15" s="13" t="s">
        <v>8</v>
      </c>
    </row>
    <row r="16" spans="1:6" ht="15" customHeight="1" x14ac:dyDescent="0.2">
      <c r="A16" s="4" t="s">
        <v>10</v>
      </c>
      <c r="B16" s="4" t="s">
        <v>36</v>
      </c>
      <c r="C16" s="8">
        <v>43531</v>
      </c>
      <c r="D16" s="7">
        <v>1775.38</v>
      </c>
      <c r="E16" s="7">
        <v>0</v>
      </c>
      <c r="F16" s="13" t="s">
        <v>8</v>
      </c>
    </row>
    <row r="17" spans="1:9" ht="15" customHeight="1" x14ac:dyDescent="0.2">
      <c r="A17" s="4" t="s">
        <v>6</v>
      </c>
      <c r="B17" s="4" t="s">
        <v>44</v>
      </c>
      <c r="C17" s="8">
        <v>43536</v>
      </c>
      <c r="D17" s="7">
        <v>2196.1</v>
      </c>
      <c r="E17" s="7">
        <v>0</v>
      </c>
      <c r="F17" s="13" t="s">
        <v>8</v>
      </c>
    </row>
    <row r="18" spans="1:9" ht="15" customHeight="1" x14ac:dyDescent="0.2">
      <c r="A18" s="4" t="s">
        <v>6</v>
      </c>
      <c r="B18" s="4" t="s">
        <v>9</v>
      </c>
      <c r="C18" s="8">
        <v>43540</v>
      </c>
      <c r="D18" s="7">
        <v>1708.5</v>
      </c>
      <c r="E18" s="7" t="s">
        <v>13</v>
      </c>
      <c r="F18" s="13" t="s">
        <v>14</v>
      </c>
    </row>
    <row r="19" spans="1:9" ht="15" customHeight="1" x14ac:dyDescent="0.2">
      <c r="A19" s="4" t="s">
        <v>10</v>
      </c>
      <c r="B19" s="4" t="s">
        <v>24</v>
      </c>
      <c r="C19" s="8">
        <v>43541</v>
      </c>
      <c r="D19" s="7">
        <v>2073</v>
      </c>
      <c r="E19" s="7" t="s">
        <v>13</v>
      </c>
      <c r="F19" s="13" t="s">
        <v>14</v>
      </c>
    </row>
    <row r="20" spans="1:9" ht="15" customHeight="1" x14ac:dyDescent="0.2">
      <c r="A20" s="4" t="s">
        <v>6</v>
      </c>
      <c r="B20" s="4" t="s">
        <v>20</v>
      </c>
      <c r="C20" s="8">
        <v>43546</v>
      </c>
      <c r="D20" s="7">
        <v>2120.5</v>
      </c>
      <c r="E20" s="7" t="s">
        <v>13</v>
      </c>
      <c r="F20" s="13" t="s">
        <v>14</v>
      </c>
    </row>
    <row r="21" spans="1:9" ht="15" customHeight="1" x14ac:dyDescent="0.2">
      <c r="A21" s="4" t="s">
        <v>6</v>
      </c>
      <c r="B21" s="4" t="s">
        <v>23</v>
      </c>
      <c r="C21" s="8">
        <v>43551</v>
      </c>
      <c r="D21" s="7">
        <v>2016.1</v>
      </c>
      <c r="E21" s="7" t="s">
        <v>13</v>
      </c>
      <c r="F21" s="13" t="s">
        <v>14</v>
      </c>
    </row>
    <row r="22" spans="1:9" ht="15" customHeight="1" x14ac:dyDescent="0.2">
      <c r="A22" s="4" t="s">
        <v>10</v>
      </c>
      <c r="B22" s="4" t="s">
        <v>7</v>
      </c>
      <c r="C22" s="8">
        <v>43557</v>
      </c>
      <c r="D22" s="7">
        <v>1857.5</v>
      </c>
      <c r="E22" s="7" t="s">
        <v>13</v>
      </c>
      <c r="F22" s="13" t="s">
        <v>14</v>
      </c>
    </row>
    <row r="23" spans="1:9" ht="15" customHeight="1" x14ac:dyDescent="0.2">
      <c r="A23" s="4" t="s">
        <v>6</v>
      </c>
      <c r="B23" s="4" t="s">
        <v>24</v>
      </c>
      <c r="C23" s="8">
        <v>43557</v>
      </c>
      <c r="D23" s="7">
        <v>2196.1</v>
      </c>
      <c r="E23" s="7" t="s">
        <v>13</v>
      </c>
      <c r="F23" s="13" t="s">
        <v>14</v>
      </c>
    </row>
    <row r="24" spans="1:9" ht="15" customHeight="1" x14ac:dyDescent="0.2">
      <c r="A24" s="4" t="s">
        <v>6</v>
      </c>
      <c r="B24" s="4" t="s">
        <v>29</v>
      </c>
      <c r="C24" s="8">
        <v>43558</v>
      </c>
      <c r="D24" s="7">
        <v>1769.74</v>
      </c>
      <c r="E24" s="7">
        <v>1769.74</v>
      </c>
      <c r="F24" s="13" t="s">
        <v>8</v>
      </c>
    </row>
    <row r="25" spans="1:9" ht="15" customHeight="1" x14ac:dyDescent="0.2">
      <c r="A25" s="4" t="s">
        <v>10</v>
      </c>
      <c r="B25" s="4" t="s">
        <v>19</v>
      </c>
      <c r="C25" s="8">
        <v>43563</v>
      </c>
      <c r="D25" s="7">
        <f>1708.5+300</f>
        <v>2008.5</v>
      </c>
      <c r="E25" s="7">
        <v>1708.5</v>
      </c>
      <c r="F25" s="13" t="s">
        <v>8</v>
      </c>
    </row>
    <row r="26" spans="1:9" ht="15" customHeight="1" x14ac:dyDescent="0.2">
      <c r="A26" s="4" t="s">
        <v>6</v>
      </c>
      <c r="B26" s="4" t="s">
        <v>19</v>
      </c>
      <c r="C26" s="8">
        <v>43577</v>
      </c>
      <c r="D26" s="7">
        <v>3869.69</v>
      </c>
      <c r="E26" s="7">
        <v>3869.69</v>
      </c>
      <c r="F26" s="13" t="s">
        <v>8</v>
      </c>
    </row>
    <row r="27" spans="1:9" ht="15" customHeight="1" x14ac:dyDescent="0.2">
      <c r="A27" s="4" t="s">
        <v>6</v>
      </c>
      <c r="B27" s="4" t="s">
        <v>20</v>
      </c>
      <c r="C27" s="8">
        <v>43586</v>
      </c>
      <c r="D27" s="7">
        <v>2365.7399999999998</v>
      </c>
      <c r="E27" s="7">
        <v>2365.7399999999998</v>
      </c>
      <c r="F27" s="14">
        <v>43787</v>
      </c>
    </row>
    <row r="28" spans="1:9" ht="15" customHeight="1" x14ac:dyDescent="0.2">
      <c r="A28" s="4" t="s">
        <v>6</v>
      </c>
      <c r="B28" s="4" t="s">
        <v>20</v>
      </c>
      <c r="C28" s="8">
        <v>43587</v>
      </c>
      <c r="D28" s="7">
        <v>1877.5</v>
      </c>
      <c r="E28" s="7">
        <v>180.23</v>
      </c>
      <c r="F28" s="13" t="s">
        <v>8</v>
      </c>
    </row>
    <row r="29" spans="1:9" ht="15" customHeight="1" x14ac:dyDescent="0.2">
      <c r="A29" s="4" t="s">
        <v>6</v>
      </c>
      <c r="B29" s="4" t="s">
        <v>22</v>
      </c>
      <c r="C29" s="8">
        <v>43592</v>
      </c>
      <c r="D29" s="7">
        <v>2440.46</v>
      </c>
      <c r="E29" s="7">
        <v>0</v>
      </c>
      <c r="F29" s="13" t="s">
        <v>8</v>
      </c>
      <c r="I29" s="2" t="s">
        <v>45</v>
      </c>
    </row>
    <row r="30" spans="1:9" ht="15" customHeight="1" x14ac:dyDescent="0.2">
      <c r="A30" s="4" t="s">
        <v>6</v>
      </c>
      <c r="B30" s="4" t="s">
        <v>23</v>
      </c>
      <c r="C30" s="8">
        <v>43600</v>
      </c>
      <c r="D30" s="7">
        <v>1688.5</v>
      </c>
      <c r="E30" s="7">
        <v>0</v>
      </c>
      <c r="F30" s="13" t="s">
        <v>8</v>
      </c>
    </row>
    <row r="31" spans="1:9" ht="15" customHeight="1" x14ac:dyDescent="0.2">
      <c r="A31" s="4" t="s">
        <v>6</v>
      </c>
      <c r="B31" s="4" t="s">
        <v>18</v>
      </c>
      <c r="C31" s="8">
        <v>43605</v>
      </c>
      <c r="D31" s="7">
        <v>2177.46</v>
      </c>
      <c r="E31" s="7">
        <v>60.06</v>
      </c>
      <c r="F31" s="13" t="s">
        <v>8</v>
      </c>
    </row>
    <row r="32" spans="1:9" ht="15" customHeight="1" x14ac:dyDescent="0.2">
      <c r="A32" s="4" t="s">
        <v>6</v>
      </c>
      <c r="B32" s="4" t="s">
        <v>24</v>
      </c>
      <c r="C32" s="8">
        <v>43606</v>
      </c>
      <c r="D32" s="7">
        <v>3534.82</v>
      </c>
      <c r="E32" s="7" t="s">
        <v>13</v>
      </c>
      <c r="F32" s="13" t="s">
        <v>14</v>
      </c>
    </row>
    <row r="33" spans="1:8" ht="15" customHeight="1" x14ac:dyDescent="0.2">
      <c r="A33" s="4" t="s">
        <v>10</v>
      </c>
      <c r="B33" s="4" t="s">
        <v>19</v>
      </c>
      <c r="C33" s="8">
        <v>43609</v>
      </c>
      <c r="D33" s="7">
        <v>1943.1</v>
      </c>
      <c r="E33" s="7">
        <v>1943.1</v>
      </c>
      <c r="F33" s="13" t="s">
        <v>8</v>
      </c>
    </row>
    <row r="34" spans="1:8" ht="15" customHeight="1" x14ac:dyDescent="0.2">
      <c r="A34" s="4" t="s">
        <v>6</v>
      </c>
      <c r="B34" s="4" t="s">
        <v>27</v>
      </c>
      <c r="C34" s="8">
        <v>43613</v>
      </c>
      <c r="D34" s="7">
        <v>2004.82</v>
      </c>
      <c r="E34" s="7">
        <v>2004.82</v>
      </c>
      <c r="F34" s="13" t="s">
        <v>8</v>
      </c>
    </row>
    <row r="35" spans="1:8" ht="15" customHeight="1" x14ac:dyDescent="0.2">
      <c r="A35" s="4" t="s">
        <v>6</v>
      </c>
      <c r="B35" s="4" t="s">
        <v>24</v>
      </c>
      <c r="C35" s="8">
        <v>43616</v>
      </c>
      <c r="D35" s="7">
        <v>2043.5</v>
      </c>
      <c r="E35" s="7" t="s">
        <v>13</v>
      </c>
      <c r="F35" s="13" t="s">
        <v>14</v>
      </c>
    </row>
    <row r="36" spans="1:8" ht="15" customHeight="1" x14ac:dyDescent="0.2">
      <c r="A36" s="4" t="s">
        <v>6</v>
      </c>
      <c r="B36" s="4" t="s">
        <v>7</v>
      </c>
      <c r="C36" s="8">
        <v>43617</v>
      </c>
      <c r="D36" s="7">
        <v>1688.5</v>
      </c>
      <c r="E36" s="7">
        <f>443.37+1688.5</f>
        <v>2131.87</v>
      </c>
      <c r="F36" s="13" t="s">
        <v>14</v>
      </c>
    </row>
    <row r="37" spans="1:8" ht="15" customHeight="1" x14ac:dyDescent="0.2">
      <c r="A37" s="4" t="s">
        <v>6</v>
      </c>
      <c r="B37" s="4" t="s">
        <v>7</v>
      </c>
      <c r="C37" s="8">
        <v>43623</v>
      </c>
      <c r="D37" s="7">
        <v>2023.46</v>
      </c>
      <c r="E37" s="7">
        <v>1941.56</v>
      </c>
      <c r="F37" s="13" t="s">
        <v>8</v>
      </c>
    </row>
    <row r="38" spans="1:8" ht="15" customHeight="1" x14ac:dyDescent="0.2">
      <c r="A38" s="4" t="s">
        <v>6</v>
      </c>
      <c r="B38" s="4" t="s">
        <v>23</v>
      </c>
      <c r="C38" s="8">
        <v>43624</v>
      </c>
      <c r="D38" s="7">
        <v>1688.5</v>
      </c>
      <c r="E38" s="7">
        <v>1688.5</v>
      </c>
      <c r="F38" s="13" t="s">
        <v>8</v>
      </c>
    </row>
    <row r="39" spans="1:8" ht="15" customHeight="1" x14ac:dyDescent="0.2">
      <c r="A39" s="4" t="s">
        <v>6</v>
      </c>
      <c r="B39" s="4" t="s">
        <v>19</v>
      </c>
      <c r="C39" s="8">
        <v>43644</v>
      </c>
      <c r="D39" s="7">
        <f>2346.1+200</f>
        <v>2546.1</v>
      </c>
      <c r="E39" s="7" t="s">
        <v>13</v>
      </c>
      <c r="F39" s="13" t="s">
        <v>14</v>
      </c>
    </row>
    <row r="40" spans="1:8" ht="15" customHeight="1" x14ac:dyDescent="0.2">
      <c r="A40" s="4" t="s">
        <v>6</v>
      </c>
      <c r="B40" s="4" t="s">
        <v>22</v>
      </c>
      <c r="C40" s="8">
        <v>43651</v>
      </c>
      <c r="D40" s="7">
        <f>2380.5+164</f>
        <v>2544.5</v>
      </c>
      <c r="E40" s="7" t="s">
        <v>13</v>
      </c>
      <c r="F40" s="13" t="s">
        <v>14</v>
      </c>
      <c r="H40" s="18"/>
    </row>
    <row r="41" spans="1:8" ht="15" customHeight="1" x14ac:dyDescent="0.2">
      <c r="A41" s="4" t="s">
        <v>6</v>
      </c>
      <c r="B41" s="4" t="s">
        <v>46</v>
      </c>
      <c r="C41" s="8">
        <v>43655</v>
      </c>
      <c r="D41" s="7">
        <v>2580.5</v>
      </c>
      <c r="E41" s="7">
        <v>856.82</v>
      </c>
      <c r="F41" s="13" t="s">
        <v>14</v>
      </c>
    </row>
    <row r="42" spans="1:8" ht="15" customHeight="1" x14ac:dyDescent="0.2">
      <c r="A42" s="4" t="s">
        <v>6</v>
      </c>
      <c r="B42" s="4" t="s">
        <v>23</v>
      </c>
      <c r="C42" s="8">
        <v>43655</v>
      </c>
      <c r="D42" s="7">
        <v>2346.1</v>
      </c>
      <c r="E42" s="7">
        <v>2346.1</v>
      </c>
      <c r="F42" s="13" t="s">
        <v>8</v>
      </c>
    </row>
    <row r="43" spans="1:8" ht="15" customHeight="1" x14ac:dyDescent="0.2">
      <c r="A43" s="4" t="s">
        <v>6</v>
      </c>
      <c r="B43" s="4" t="s">
        <v>9</v>
      </c>
      <c r="C43" s="8">
        <v>43659</v>
      </c>
      <c r="D43" s="7">
        <f>350+2840.46</f>
        <v>3190.46</v>
      </c>
      <c r="E43" s="7">
        <v>3190.46</v>
      </c>
      <c r="F43" s="14">
        <v>43787</v>
      </c>
    </row>
    <row r="44" spans="1:8" ht="15" customHeight="1" x14ac:dyDescent="0.2">
      <c r="A44" s="4" t="s">
        <v>6</v>
      </c>
      <c r="B44" s="4" t="s">
        <v>20</v>
      </c>
      <c r="C44" s="8">
        <v>43697</v>
      </c>
      <c r="D44" s="7">
        <v>2270.5</v>
      </c>
      <c r="E44" s="7">
        <v>0</v>
      </c>
      <c r="F44" s="14" t="s">
        <v>8</v>
      </c>
    </row>
    <row r="45" spans="1:8" ht="15" customHeight="1" x14ac:dyDescent="0.2">
      <c r="A45" s="4" t="s">
        <v>6</v>
      </c>
      <c r="B45" s="4" t="s">
        <v>35</v>
      </c>
      <c r="C45" s="8">
        <v>43698</v>
      </c>
      <c r="D45" s="7">
        <v>1943.5</v>
      </c>
      <c r="E45" s="7">
        <v>248.81</v>
      </c>
      <c r="F45" s="13" t="s">
        <v>8</v>
      </c>
    </row>
    <row r="46" spans="1:8" ht="15" customHeight="1" x14ac:dyDescent="0.2">
      <c r="A46" s="4" t="s">
        <v>6</v>
      </c>
      <c r="B46" s="4" t="s">
        <v>16</v>
      </c>
      <c r="C46" s="8">
        <v>43703</v>
      </c>
      <c r="D46" s="7">
        <v>2270.5</v>
      </c>
      <c r="E46" s="7">
        <v>2270.5</v>
      </c>
      <c r="F46" s="13" t="s">
        <v>8</v>
      </c>
    </row>
    <row r="47" spans="1:8" ht="15" customHeight="1" x14ac:dyDescent="0.2">
      <c r="A47" s="4" t="s">
        <v>6</v>
      </c>
      <c r="B47" s="4" t="s">
        <v>18</v>
      </c>
      <c r="C47" s="8">
        <v>43708</v>
      </c>
      <c r="D47" s="7">
        <f>2022.5+240</f>
        <v>2262.5</v>
      </c>
      <c r="E47" s="7" t="s">
        <v>13</v>
      </c>
      <c r="F47" s="13" t="s">
        <v>14</v>
      </c>
    </row>
    <row r="48" spans="1:8" ht="15" customHeight="1" x14ac:dyDescent="0.2">
      <c r="A48" s="4" t="s">
        <v>10</v>
      </c>
      <c r="B48" s="4" t="s">
        <v>23</v>
      </c>
      <c r="C48" s="8">
        <v>43711</v>
      </c>
      <c r="D48" s="7">
        <v>1919.1</v>
      </c>
      <c r="E48" s="7" t="s">
        <v>13</v>
      </c>
      <c r="F48" s="13" t="s">
        <v>14</v>
      </c>
    </row>
    <row r="49" spans="1:6" ht="15" customHeight="1" x14ac:dyDescent="0.2">
      <c r="A49" s="4" t="s">
        <v>6</v>
      </c>
      <c r="B49" s="4" t="s">
        <v>19</v>
      </c>
      <c r="C49" s="8">
        <v>43712</v>
      </c>
      <c r="D49" s="7">
        <v>1611</v>
      </c>
      <c r="E49" s="7">
        <v>0</v>
      </c>
      <c r="F49" s="13" t="s">
        <v>8</v>
      </c>
    </row>
    <row r="50" spans="1:6" ht="13.9" customHeight="1" x14ac:dyDescent="0.2">
      <c r="A50" s="4" t="s">
        <v>10</v>
      </c>
      <c r="B50" s="4" t="s">
        <v>31</v>
      </c>
      <c r="C50" s="8">
        <v>43715</v>
      </c>
      <c r="D50" s="7">
        <f>2027.5+186</f>
        <v>2213.5</v>
      </c>
      <c r="E50" s="7">
        <v>0.66</v>
      </c>
      <c r="F50" s="13" t="s">
        <v>8</v>
      </c>
    </row>
    <row r="51" spans="1:6" ht="15" customHeight="1" x14ac:dyDescent="0.2">
      <c r="A51" s="4" t="s">
        <v>6</v>
      </c>
      <c r="B51" s="4" t="s">
        <v>19</v>
      </c>
      <c r="C51" s="8">
        <v>43717</v>
      </c>
      <c r="D51" s="7">
        <v>1938.5</v>
      </c>
      <c r="E51" s="7">
        <v>918.34</v>
      </c>
      <c r="F51" s="13" t="s">
        <v>14</v>
      </c>
    </row>
    <row r="52" spans="1:6" ht="15" customHeight="1" x14ac:dyDescent="0.2">
      <c r="A52" s="4" t="s">
        <v>10</v>
      </c>
      <c r="B52" s="4" t="s">
        <v>7</v>
      </c>
      <c r="C52" s="8">
        <v>43719</v>
      </c>
      <c r="D52" s="7">
        <v>2583.1</v>
      </c>
      <c r="E52" s="7">
        <v>2583.1</v>
      </c>
      <c r="F52" s="13" t="s">
        <v>14</v>
      </c>
    </row>
    <row r="53" spans="1:6" ht="15" customHeight="1" x14ac:dyDescent="0.2">
      <c r="A53" s="4" t="s">
        <v>6</v>
      </c>
      <c r="B53" s="4" t="s">
        <v>22</v>
      </c>
      <c r="C53" s="8">
        <v>43727</v>
      </c>
      <c r="D53" s="7">
        <v>1838.5</v>
      </c>
      <c r="E53" s="7">
        <v>0</v>
      </c>
      <c r="F53" s="13" t="s">
        <v>8</v>
      </c>
    </row>
    <row r="54" spans="1:6" ht="15" customHeight="1" x14ac:dyDescent="0.2">
      <c r="A54" s="4" t="s">
        <v>6</v>
      </c>
      <c r="B54" s="4" t="s">
        <v>11</v>
      </c>
      <c r="C54" s="8">
        <v>43731</v>
      </c>
      <c r="D54" s="7">
        <v>2346.1</v>
      </c>
      <c r="E54" s="7" t="s">
        <v>13</v>
      </c>
      <c r="F54" s="13" t="s">
        <v>14</v>
      </c>
    </row>
    <row r="55" spans="1:6" ht="15" customHeight="1" x14ac:dyDescent="0.2">
      <c r="A55" s="4" t="s">
        <v>6</v>
      </c>
      <c r="B55" s="4" t="s">
        <v>11</v>
      </c>
      <c r="C55" s="8">
        <v>43744</v>
      </c>
      <c r="D55" s="7">
        <v>2007.5</v>
      </c>
      <c r="E55" s="7" t="s">
        <v>13</v>
      </c>
      <c r="F55" s="13" t="s">
        <v>14</v>
      </c>
    </row>
    <row r="56" spans="1:6" ht="15" customHeight="1" x14ac:dyDescent="0.2">
      <c r="A56" s="4" t="s">
        <v>6</v>
      </c>
      <c r="B56" s="4" t="s">
        <v>32</v>
      </c>
      <c r="C56" s="8">
        <v>43746</v>
      </c>
      <c r="D56" s="7">
        <f>195+1843.5</f>
        <v>2038.5</v>
      </c>
      <c r="E56" s="7" t="s">
        <v>13</v>
      </c>
      <c r="F56" s="13" t="s">
        <v>14</v>
      </c>
    </row>
    <row r="57" spans="1:6" ht="15" customHeight="1" x14ac:dyDescent="0.2">
      <c r="A57" s="4" t="s">
        <v>6</v>
      </c>
      <c r="B57" s="4" t="s">
        <v>34</v>
      </c>
      <c r="C57" s="8">
        <v>43748</v>
      </c>
      <c r="D57" s="7">
        <v>2346.1</v>
      </c>
      <c r="E57" s="7" t="s">
        <v>13</v>
      </c>
      <c r="F57" s="13" t="s">
        <v>14</v>
      </c>
    </row>
    <row r="58" spans="1:6" ht="15" customHeight="1" x14ac:dyDescent="0.2">
      <c r="A58" s="4" t="s">
        <v>6</v>
      </c>
      <c r="B58" s="4" t="s">
        <v>7</v>
      </c>
      <c r="C58" s="8">
        <v>43761</v>
      </c>
      <c r="D58" s="7">
        <v>1919.1</v>
      </c>
      <c r="E58" s="7" t="s">
        <v>13</v>
      </c>
      <c r="F58" s="13" t="s">
        <v>14</v>
      </c>
    </row>
    <row r="59" spans="1:6" ht="15" customHeight="1" x14ac:dyDescent="0.2">
      <c r="A59" s="4" t="s">
        <v>6</v>
      </c>
      <c r="B59" s="4" t="s">
        <v>7</v>
      </c>
      <c r="C59" s="8">
        <v>43768</v>
      </c>
      <c r="D59" s="7">
        <v>1919.74</v>
      </c>
      <c r="E59" s="7">
        <v>0</v>
      </c>
      <c r="F59" s="14" t="s">
        <v>8</v>
      </c>
    </row>
    <row r="60" spans="1:6" ht="15" customHeight="1" x14ac:dyDescent="0.2">
      <c r="A60" s="4" t="s">
        <v>10</v>
      </c>
      <c r="B60" s="4" t="s">
        <v>23</v>
      </c>
      <c r="C60" s="8">
        <v>43772</v>
      </c>
      <c r="D60" s="7">
        <v>3078.1</v>
      </c>
      <c r="E60" s="7" t="s">
        <v>13</v>
      </c>
      <c r="F60" s="13" t="s">
        <v>14</v>
      </c>
    </row>
    <row r="61" spans="1:6" ht="15" customHeight="1" x14ac:dyDescent="0.2">
      <c r="A61" s="4" t="s">
        <v>6</v>
      </c>
      <c r="B61" s="4" t="s">
        <v>35</v>
      </c>
      <c r="C61" s="8">
        <v>43781</v>
      </c>
      <c r="D61" s="7">
        <v>2346.1</v>
      </c>
      <c r="E61" s="7" t="s">
        <v>13</v>
      </c>
      <c r="F61" s="13" t="s">
        <v>14</v>
      </c>
    </row>
    <row r="62" spans="1:6" ht="15" customHeight="1" x14ac:dyDescent="0.2">
      <c r="A62" s="4" t="s">
        <v>10</v>
      </c>
      <c r="B62" s="4" t="s">
        <v>23</v>
      </c>
      <c r="C62" s="8">
        <v>43786</v>
      </c>
      <c r="D62" s="7">
        <v>2048.7399999999998</v>
      </c>
      <c r="E62" s="7" t="s">
        <v>13</v>
      </c>
      <c r="F62" s="13" t="s">
        <v>8</v>
      </c>
    </row>
    <row r="63" spans="1:6" ht="15" customHeight="1" x14ac:dyDescent="0.2">
      <c r="A63" s="4" t="s">
        <v>6</v>
      </c>
      <c r="B63" s="4" t="s">
        <v>7</v>
      </c>
      <c r="C63" s="8">
        <v>43791</v>
      </c>
      <c r="D63" s="7">
        <v>2350.46</v>
      </c>
      <c r="E63" s="7" t="s">
        <v>13</v>
      </c>
      <c r="F63" s="13" t="s">
        <v>14</v>
      </c>
    </row>
    <row r="64" spans="1:6" ht="15" customHeight="1" x14ac:dyDescent="0.2">
      <c r="A64" s="4" t="s">
        <v>6</v>
      </c>
      <c r="B64" s="19" t="s">
        <v>28</v>
      </c>
      <c r="C64" s="8">
        <v>43795</v>
      </c>
      <c r="D64" s="7">
        <v>1919.1</v>
      </c>
      <c r="E64" s="7" t="s">
        <v>13</v>
      </c>
      <c r="F64" s="13" t="s">
        <v>8</v>
      </c>
    </row>
    <row r="65" spans="1:6" ht="15" customHeight="1" x14ac:dyDescent="0.2">
      <c r="A65" s="4" t="s">
        <v>6</v>
      </c>
      <c r="B65" s="4" t="s">
        <v>33</v>
      </c>
      <c r="C65" s="8">
        <v>43797</v>
      </c>
      <c r="D65" s="7">
        <v>1919.1</v>
      </c>
      <c r="E65" s="7" t="s">
        <v>13</v>
      </c>
      <c r="F65" s="13" t="s">
        <v>14</v>
      </c>
    </row>
    <row r="66" spans="1:6" ht="15" customHeight="1" x14ac:dyDescent="0.2">
      <c r="A66" s="4" t="s">
        <v>6</v>
      </c>
      <c r="B66" s="4" t="s">
        <v>23</v>
      </c>
      <c r="C66" s="8">
        <v>43798</v>
      </c>
      <c r="D66" s="7">
        <v>1934.74</v>
      </c>
      <c r="E66" s="7" t="s">
        <v>13</v>
      </c>
      <c r="F66" s="13" t="s">
        <v>14</v>
      </c>
    </row>
    <row r="67" spans="1:6" ht="15" customHeight="1" x14ac:dyDescent="0.2">
      <c r="A67" s="4" t="s">
        <v>6</v>
      </c>
      <c r="B67" s="4" t="s">
        <v>31</v>
      </c>
      <c r="C67" s="8">
        <v>43799</v>
      </c>
      <c r="D67" s="7">
        <v>1843.5</v>
      </c>
      <c r="E67" s="7" t="s">
        <v>13</v>
      </c>
      <c r="F67" s="13" t="s">
        <v>14</v>
      </c>
    </row>
    <row r="68" spans="1:6" ht="15" customHeight="1" x14ac:dyDescent="0.2">
      <c r="A68" s="4" t="s">
        <v>10</v>
      </c>
      <c r="B68" s="4" t="s">
        <v>7</v>
      </c>
      <c r="C68" s="8">
        <v>43801</v>
      </c>
      <c r="D68" s="7">
        <v>2006.1</v>
      </c>
      <c r="E68" s="7">
        <v>0</v>
      </c>
      <c r="F68" s="13" t="s">
        <v>8</v>
      </c>
    </row>
    <row r="69" spans="1:6" ht="15" customHeight="1" x14ac:dyDescent="0.2">
      <c r="A69" s="4" t="s">
        <v>6</v>
      </c>
      <c r="B69" s="4" t="s">
        <v>32</v>
      </c>
      <c r="C69" s="8">
        <v>43815</v>
      </c>
      <c r="D69" s="7">
        <v>1838.5</v>
      </c>
      <c r="E69" s="7">
        <v>0</v>
      </c>
      <c r="F69" s="13" t="s">
        <v>8</v>
      </c>
    </row>
    <row r="70" spans="1:6" ht="15" customHeight="1" x14ac:dyDescent="0.2">
      <c r="A70" s="4" t="s">
        <v>6</v>
      </c>
      <c r="B70" s="4" t="s">
        <v>24</v>
      </c>
      <c r="C70" s="8">
        <v>43825</v>
      </c>
      <c r="D70" s="7">
        <v>1843.5</v>
      </c>
      <c r="E70" s="7">
        <v>0</v>
      </c>
      <c r="F70" s="13" t="s">
        <v>8</v>
      </c>
    </row>
    <row r="71" spans="1:6" ht="15" customHeight="1" x14ac:dyDescent="0.2">
      <c r="A71" s="4" t="s">
        <v>6</v>
      </c>
      <c r="B71" s="4" t="s">
        <v>12</v>
      </c>
      <c r="C71" s="8">
        <v>43825</v>
      </c>
      <c r="D71" s="7">
        <v>1843.5</v>
      </c>
      <c r="E71" s="7" t="s">
        <v>13</v>
      </c>
      <c r="F71" s="13" t="s">
        <v>14</v>
      </c>
    </row>
    <row r="72" spans="1:6" ht="15" customHeight="1" x14ac:dyDescent="0.2">
      <c r="A72" s="4" t="s">
        <v>6</v>
      </c>
      <c r="B72" s="4" t="s">
        <v>17</v>
      </c>
      <c r="C72" s="8">
        <v>43829</v>
      </c>
      <c r="D72" s="7">
        <v>1843.5</v>
      </c>
      <c r="E72" s="7" t="s">
        <v>13</v>
      </c>
      <c r="F72" s="13" t="s">
        <v>14</v>
      </c>
    </row>
    <row r="73" spans="1:6" ht="15" customHeight="1" x14ac:dyDescent="0.2">
      <c r="A73" s="4" t="s">
        <v>6</v>
      </c>
      <c r="B73" s="4" t="s">
        <v>7</v>
      </c>
      <c r="C73" s="8">
        <v>43829</v>
      </c>
      <c r="D73" s="7">
        <v>2270.5</v>
      </c>
      <c r="E73" s="7" t="s">
        <v>13</v>
      </c>
      <c r="F73" s="13" t="s">
        <v>14</v>
      </c>
    </row>
    <row r="74" spans="1:6" ht="15" customHeight="1" x14ac:dyDescent="0.2">
      <c r="A74" s="4" t="s">
        <v>6</v>
      </c>
      <c r="B74" s="4" t="s">
        <v>12</v>
      </c>
      <c r="C74" s="8">
        <v>43830</v>
      </c>
      <c r="D74" s="7">
        <v>1255</v>
      </c>
      <c r="E74" s="7" t="s">
        <v>13</v>
      </c>
      <c r="F74" s="13" t="s">
        <v>14</v>
      </c>
    </row>
    <row r="75" spans="1:6" x14ac:dyDescent="0.2">
      <c r="A75" s="19" t="s">
        <v>62</v>
      </c>
      <c r="B75" s="19">
        <f>SUBTOTAL(103,Table4[POSTCODE])</f>
        <v>73</v>
      </c>
      <c r="C75" s="37"/>
      <c r="D75" s="39">
        <f>SUBTOTAL(109,Table4[FUNERAL COST])</f>
        <v>155753.54000000007</v>
      </c>
      <c r="E75" s="39">
        <f>SUBTOTAL(109,Table4[COSTS RECOVERED])</f>
        <v>41532.609999999993</v>
      </c>
      <c r="F75" s="40">
        <f>SUBTOTAL(103,Table4[DATE REFERRED TO TREASURY SOLICITOR])</f>
        <v>73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7"/>
  <sheetViews>
    <sheetView topLeftCell="A67" workbookViewId="0">
      <selection activeCell="G8" sqref="G8"/>
    </sheetView>
  </sheetViews>
  <sheetFormatPr defaultRowHeight="12.75" x14ac:dyDescent="0.2"/>
  <cols>
    <col min="1" max="1" width="10.42578125" customWidth="1"/>
    <col min="2" max="2" width="12.28515625" customWidth="1"/>
    <col min="3" max="3" width="11.5703125" customWidth="1"/>
    <col min="4" max="4" width="15.5703125" customWidth="1"/>
    <col min="5" max="5" width="20" customWidth="1"/>
    <col min="6" max="6" width="22.7109375" customWidth="1"/>
  </cols>
  <sheetData>
    <row r="1" spans="1:6" s="1" customFormat="1" ht="15" customHeight="1" x14ac:dyDescent="0.2">
      <c r="A1" s="15" t="s">
        <v>0</v>
      </c>
      <c r="B1" s="15" t="s">
        <v>1</v>
      </c>
      <c r="C1" s="15" t="s">
        <v>2</v>
      </c>
      <c r="D1" s="16" t="s">
        <v>3</v>
      </c>
      <c r="E1" s="6" t="s">
        <v>4</v>
      </c>
      <c r="F1" s="15" t="s">
        <v>47</v>
      </c>
    </row>
    <row r="2" spans="1:6" s="1" customFormat="1" ht="15" customHeight="1" x14ac:dyDescent="0.2">
      <c r="A2" s="4" t="s">
        <v>6</v>
      </c>
      <c r="B2" s="4" t="s">
        <v>43</v>
      </c>
      <c r="C2" s="5">
        <v>43832</v>
      </c>
      <c r="D2" s="10">
        <v>2310.5</v>
      </c>
      <c r="E2" s="9" t="s">
        <v>13</v>
      </c>
      <c r="F2" s="13" t="s">
        <v>14</v>
      </c>
    </row>
    <row r="3" spans="1:6" s="1" customFormat="1" ht="15" customHeight="1" x14ac:dyDescent="0.2">
      <c r="A3" s="4" t="s">
        <v>10</v>
      </c>
      <c r="B3" s="4" t="s">
        <v>22</v>
      </c>
      <c r="C3" s="5">
        <v>43836</v>
      </c>
      <c r="D3" s="10">
        <v>2043</v>
      </c>
      <c r="E3" s="9" t="s">
        <v>13</v>
      </c>
      <c r="F3" s="13" t="s">
        <v>14</v>
      </c>
    </row>
    <row r="4" spans="1:6" s="1" customFormat="1" ht="15" customHeight="1" x14ac:dyDescent="0.2">
      <c r="A4" s="4" t="s">
        <v>10</v>
      </c>
      <c r="B4" s="4" t="s">
        <v>29</v>
      </c>
      <c r="C4" s="5">
        <v>43844</v>
      </c>
      <c r="D4" s="10">
        <v>2310.5</v>
      </c>
      <c r="E4" s="9" t="s">
        <v>13</v>
      </c>
      <c r="F4" s="13" t="s">
        <v>8</v>
      </c>
    </row>
    <row r="5" spans="1:6" ht="15" customHeight="1" x14ac:dyDescent="0.2">
      <c r="A5" s="4" t="s">
        <v>10</v>
      </c>
      <c r="B5" s="4" t="s">
        <v>22</v>
      </c>
      <c r="C5" s="8">
        <v>43862</v>
      </c>
      <c r="D5" s="7">
        <v>2090.5</v>
      </c>
      <c r="E5" s="24">
        <v>427.3</v>
      </c>
      <c r="F5" s="13" t="s">
        <v>14</v>
      </c>
    </row>
    <row r="6" spans="1:6" ht="15" customHeight="1" x14ac:dyDescent="0.2">
      <c r="A6" s="4" t="s">
        <v>6</v>
      </c>
      <c r="B6" s="4" t="s">
        <v>18</v>
      </c>
      <c r="C6" s="8">
        <v>43867</v>
      </c>
      <c r="D6" s="7">
        <v>2570.5</v>
      </c>
      <c r="E6" s="9" t="s">
        <v>13</v>
      </c>
      <c r="F6" s="13" t="s">
        <v>14</v>
      </c>
    </row>
    <row r="7" spans="1:6" ht="15" customHeight="1" x14ac:dyDescent="0.2">
      <c r="A7" s="4" t="s">
        <v>6</v>
      </c>
      <c r="B7" s="4" t="s">
        <v>23</v>
      </c>
      <c r="C7" s="8">
        <v>43871</v>
      </c>
      <c r="D7" s="7">
        <f>195+2357.38</f>
        <v>2552.38</v>
      </c>
      <c r="E7" s="9" t="s">
        <v>13</v>
      </c>
      <c r="F7" s="13" t="s">
        <v>14</v>
      </c>
    </row>
    <row r="8" spans="1:6" ht="15" customHeight="1" x14ac:dyDescent="0.2">
      <c r="A8" s="4" t="s">
        <v>6</v>
      </c>
      <c r="B8" s="4" t="s">
        <v>12</v>
      </c>
      <c r="C8" s="8">
        <v>43873</v>
      </c>
      <c r="D8" s="7">
        <v>1932</v>
      </c>
      <c r="E8" s="9" t="s">
        <v>13</v>
      </c>
      <c r="F8" s="13" t="s">
        <v>14</v>
      </c>
    </row>
    <row r="9" spans="1:6" ht="15" customHeight="1" x14ac:dyDescent="0.2">
      <c r="A9" s="4" t="s">
        <v>6</v>
      </c>
      <c r="B9" s="4" t="s">
        <v>9</v>
      </c>
      <c r="C9" s="8">
        <v>43885</v>
      </c>
      <c r="D9" s="7">
        <v>1437</v>
      </c>
      <c r="E9" s="9" t="s">
        <v>13</v>
      </c>
      <c r="F9" s="13" t="s">
        <v>8</v>
      </c>
    </row>
    <row r="10" spans="1:6" ht="15" customHeight="1" x14ac:dyDescent="0.2">
      <c r="A10" s="4" t="s">
        <v>48</v>
      </c>
      <c r="B10" s="4" t="s">
        <v>49</v>
      </c>
      <c r="C10" s="8">
        <v>43894</v>
      </c>
      <c r="D10" s="7">
        <v>2392.96</v>
      </c>
      <c r="E10" s="9" t="s">
        <v>13</v>
      </c>
      <c r="F10" s="13" t="s">
        <v>14</v>
      </c>
    </row>
    <row r="11" spans="1:6" ht="14.25" customHeight="1" x14ac:dyDescent="0.2">
      <c r="A11" s="4" t="s">
        <v>10</v>
      </c>
      <c r="B11" s="4" t="s">
        <v>23</v>
      </c>
      <c r="C11" s="8">
        <v>43895</v>
      </c>
      <c r="D11" s="7">
        <v>2090.5</v>
      </c>
      <c r="E11" s="7">
        <v>0</v>
      </c>
      <c r="F11" s="13" t="s">
        <v>8</v>
      </c>
    </row>
    <row r="12" spans="1:6" ht="15" customHeight="1" x14ac:dyDescent="0.2">
      <c r="A12" s="4" t="s">
        <v>6</v>
      </c>
      <c r="B12" s="4" t="s">
        <v>28</v>
      </c>
      <c r="C12" s="8">
        <v>43895</v>
      </c>
      <c r="D12" s="7">
        <f>1891+250</f>
        <v>2141</v>
      </c>
      <c r="E12" s="7" t="s">
        <v>13</v>
      </c>
      <c r="F12" s="13" t="s">
        <v>14</v>
      </c>
    </row>
    <row r="13" spans="1:6" ht="15" customHeight="1" x14ac:dyDescent="0.2">
      <c r="A13" s="4" t="s">
        <v>6</v>
      </c>
      <c r="B13" s="4" t="s">
        <v>29</v>
      </c>
      <c r="C13" s="8">
        <v>43899</v>
      </c>
      <c r="D13" s="7">
        <v>1355</v>
      </c>
      <c r="E13" s="7" t="s">
        <v>13</v>
      </c>
      <c r="F13" s="13" t="s">
        <v>14</v>
      </c>
    </row>
    <row r="14" spans="1:6" ht="15" customHeight="1" x14ac:dyDescent="0.2">
      <c r="A14" s="4" t="s">
        <v>6</v>
      </c>
      <c r="B14" s="4" t="s">
        <v>12</v>
      </c>
      <c r="C14" s="8">
        <v>43899</v>
      </c>
      <c r="D14" s="7">
        <f>1632+805</f>
        <v>2437</v>
      </c>
      <c r="E14" s="7">
        <v>0</v>
      </c>
      <c r="F14" s="13" t="s">
        <v>8</v>
      </c>
    </row>
    <row r="15" spans="1:6" ht="15" customHeight="1" x14ac:dyDescent="0.2">
      <c r="A15" s="4" t="s">
        <v>6</v>
      </c>
      <c r="B15" s="4" t="s">
        <v>12</v>
      </c>
      <c r="C15" s="8">
        <v>43901</v>
      </c>
      <c r="D15" s="7">
        <v>1350</v>
      </c>
      <c r="E15" s="7">
        <v>0</v>
      </c>
      <c r="F15" s="13" t="s">
        <v>8</v>
      </c>
    </row>
    <row r="16" spans="1:6" ht="15" customHeight="1" x14ac:dyDescent="0.2">
      <c r="A16" s="4" t="s">
        <v>6</v>
      </c>
      <c r="B16" s="4" t="s">
        <v>21</v>
      </c>
      <c r="C16" s="8">
        <v>43902</v>
      </c>
      <c r="D16" s="7">
        <v>1896</v>
      </c>
      <c r="E16" s="7" t="s">
        <v>13</v>
      </c>
      <c r="F16" s="13"/>
    </row>
    <row r="17" spans="1:6" ht="15" customHeight="1" x14ac:dyDescent="0.2">
      <c r="A17" s="4" t="s">
        <v>6</v>
      </c>
      <c r="B17" s="4" t="s">
        <v>22</v>
      </c>
      <c r="C17" s="8">
        <v>43912</v>
      </c>
      <c r="D17" s="7">
        <v>2143</v>
      </c>
      <c r="E17" s="7" t="s">
        <v>13</v>
      </c>
      <c r="F17" s="13" t="s">
        <v>14</v>
      </c>
    </row>
    <row r="18" spans="1:6" ht="15" customHeight="1" x14ac:dyDescent="0.2">
      <c r="A18" s="4" t="s">
        <v>10</v>
      </c>
      <c r="B18" s="4" t="s">
        <v>16</v>
      </c>
      <c r="C18" s="8">
        <v>43913</v>
      </c>
      <c r="D18" s="7">
        <v>1896</v>
      </c>
      <c r="E18" s="7" t="s">
        <v>13</v>
      </c>
      <c r="F18" s="13" t="s">
        <v>14</v>
      </c>
    </row>
    <row r="19" spans="1:6" ht="15" customHeight="1" x14ac:dyDescent="0.2">
      <c r="A19" s="4" t="s">
        <v>10</v>
      </c>
      <c r="B19" s="4" t="s">
        <v>29</v>
      </c>
      <c r="C19" s="8">
        <v>43915</v>
      </c>
      <c r="D19" s="7">
        <v>1355</v>
      </c>
      <c r="E19" s="7">
        <v>0</v>
      </c>
      <c r="F19" s="13" t="s">
        <v>8</v>
      </c>
    </row>
    <row r="20" spans="1:6" ht="15" customHeight="1" x14ac:dyDescent="0.2">
      <c r="A20" s="4" t="s">
        <v>10</v>
      </c>
      <c r="B20" s="4" t="s">
        <v>22</v>
      </c>
      <c r="C20" s="8">
        <v>43921</v>
      </c>
      <c r="D20" s="7">
        <v>2477.38</v>
      </c>
      <c r="E20" s="7" t="s">
        <v>13</v>
      </c>
      <c r="F20" s="13" t="s">
        <v>14</v>
      </c>
    </row>
    <row r="21" spans="1:6" ht="15" customHeight="1" x14ac:dyDescent="0.2">
      <c r="A21" s="4" t="s">
        <v>6</v>
      </c>
      <c r="B21" s="4" t="s">
        <v>33</v>
      </c>
      <c r="C21" s="8">
        <v>43925</v>
      </c>
      <c r="D21" s="7">
        <v>2287</v>
      </c>
      <c r="E21" s="7" t="s">
        <v>13</v>
      </c>
      <c r="F21" s="13" t="s">
        <v>14</v>
      </c>
    </row>
    <row r="22" spans="1:6" ht="15" customHeight="1" x14ac:dyDescent="0.2">
      <c r="A22" s="4" t="s">
        <v>6</v>
      </c>
      <c r="B22" s="4" t="s">
        <v>20</v>
      </c>
      <c r="C22" s="8">
        <v>43928</v>
      </c>
      <c r="D22" s="7">
        <v>2978</v>
      </c>
      <c r="E22" s="7">
        <v>2978</v>
      </c>
      <c r="F22" s="13" t="s">
        <v>14</v>
      </c>
    </row>
    <row r="23" spans="1:6" ht="15" customHeight="1" x14ac:dyDescent="0.2">
      <c r="A23" s="4" t="s">
        <v>6</v>
      </c>
      <c r="B23" s="4" t="s">
        <v>17</v>
      </c>
      <c r="C23" s="8">
        <v>43928</v>
      </c>
      <c r="D23" s="7">
        <v>1355</v>
      </c>
      <c r="E23" s="7" t="s">
        <v>13</v>
      </c>
      <c r="F23" s="13" t="s">
        <v>8</v>
      </c>
    </row>
    <row r="24" spans="1:6" ht="15" customHeight="1" x14ac:dyDescent="0.2">
      <c r="A24" s="4" t="s">
        <v>6</v>
      </c>
      <c r="B24" s="4" t="s">
        <v>22</v>
      </c>
      <c r="C24" s="8">
        <v>43933</v>
      </c>
      <c r="D24" s="7">
        <v>1355</v>
      </c>
      <c r="E24" s="7" t="s">
        <v>13</v>
      </c>
      <c r="F24" s="13" t="s">
        <v>14</v>
      </c>
    </row>
    <row r="25" spans="1:6" ht="15" customHeight="1" x14ac:dyDescent="0.2">
      <c r="A25" s="4" t="s">
        <v>6</v>
      </c>
      <c r="B25" s="4" t="s">
        <v>21</v>
      </c>
      <c r="C25" s="8">
        <v>43936</v>
      </c>
      <c r="D25" s="7">
        <v>1931</v>
      </c>
      <c r="E25" s="7">
        <v>1931</v>
      </c>
      <c r="F25" s="13" t="s">
        <v>14</v>
      </c>
    </row>
    <row r="26" spans="1:6" ht="15" customHeight="1" x14ac:dyDescent="0.2">
      <c r="A26" s="4" t="s">
        <v>6</v>
      </c>
      <c r="B26" s="4" t="s">
        <v>32</v>
      </c>
      <c r="C26" s="8">
        <v>43937</v>
      </c>
      <c r="D26" s="7">
        <v>1996</v>
      </c>
      <c r="E26" s="7">
        <v>0</v>
      </c>
      <c r="F26" s="13" t="s">
        <v>8</v>
      </c>
    </row>
    <row r="27" spans="1:6" ht="15" customHeight="1" x14ac:dyDescent="0.2">
      <c r="A27" s="4" t="s">
        <v>6</v>
      </c>
      <c r="B27" s="4" t="s">
        <v>12</v>
      </c>
      <c r="C27" s="8">
        <v>43937</v>
      </c>
      <c r="D27" s="7">
        <v>1771</v>
      </c>
      <c r="E27" s="7" t="s">
        <v>13</v>
      </c>
      <c r="F27" s="13" t="s">
        <v>14</v>
      </c>
    </row>
    <row r="28" spans="1:6" ht="15" customHeight="1" x14ac:dyDescent="0.2">
      <c r="A28" s="4" t="s">
        <v>6</v>
      </c>
      <c r="B28" s="4" t="s">
        <v>22</v>
      </c>
      <c r="C28" s="8">
        <v>43939</v>
      </c>
      <c r="D28" s="7">
        <v>2323</v>
      </c>
      <c r="E28" s="7" t="s">
        <v>8</v>
      </c>
      <c r="F28" s="13" t="s">
        <v>8</v>
      </c>
    </row>
    <row r="29" spans="1:6" ht="15" customHeight="1" x14ac:dyDescent="0.2">
      <c r="A29" s="4" t="s">
        <v>6</v>
      </c>
      <c r="B29" s="4" t="s">
        <v>29</v>
      </c>
      <c r="C29" s="8">
        <v>43947</v>
      </c>
      <c r="D29" s="7">
        <v>2293</v>
      </c>
      <c r="E29" s="7">
        <v>1425.28</v>
      </c>
      <c r="F29" s="13" t="s">
        <v>8</v>
      </c>
    </row>
    <row r="30" spans="1:6" ht="15" customHeight="1" x14ac:dyDescent="0.2">
      <c r="A30" s="4" t="s">
        <v>6</v>
      </c>
      <c r="B30" s="4" t="s">
        <v>9</v>
      </c>
      <c r="C30" s="8">
        <v>43947</v>
      </c>
      <c r="D30" s="7">
        <f>2598.6+348.8</f>
        <v>2947.4</v>
      </c>
      <c r="E30" s="7" t="s">
        <v>13</v>
      </c>
      <c r="F30" s="13" t="s">
        <v>14</v>
      </c>
    </row>
    <row r="31" spans="1:6" ht="15" customHeight="1" x14ac:dyDescent="0.2">
      <c r="A31" s="4" t="s">
        <v>6</v>
      </c>
      <c r="B31" s="4" t="s">
        <v>49</v>
      </c>
      <c r="C31" s="8">
        <v>43955</v>
      </c>
      <c r="D31" s="7">
        <v>1582</v>
      </c>
      <c r="E31" s="7" t="s">
        <v>13</v>
      </c>
      <c r="F31" s="13" t="s">
        <v>14</v>
      </c>
    </row>
    <row r="32" spans="1:6" ht="17.45" customHeight="1" x14ac:dyDescent="0.2">
      <c r="A32" s="4" t="s">
        <v>6</v>
      </c>
      <c r="B32" s="5" t="s">
        <v>23</v>
      </c>
      <c r="C32" s="8">
        <v>43956</v>
      </c>
      <c r="D32" s="7">
        <f>2543+137</f>
        <v>2680</v>
      </c>
      <c r="E32" s="7" t="s">
        <v>13</v>
      </c>
      <c r="F32" s="13" t="s">
        <v>14</v>
      </c>
    </row>
    <row r="33" spans="1:6" ht="15" customHeight="1" x14ac:dyDescent="0.2">
      <c r="A33" s="4" t="s">
        <v>10</v>
      </c>
      <c r="B33" s="5" t="s">
        <v>32</v>
      </c>
      <c r="C33" s="8">
        <v>43956</v>
      </c>
      <c r="D33" s="7">
        <v>1993</v>
      </c>
      <c r="E33" s="7" t="s">
        <v>13</v>
      </c>
      <c r="F33" s="13" t="s">
        <v>14</v>
      </c>
    </row>
    <row r="34" spans="1:6" ht="15" customHeight="1" x14ac:dyDescent="0.2">
      <c r="A34" s="4" t="s">
        <v>6</v>
      </c>
      <c r="B34" s="5" t="s">
        <v>29</v>
      </c>
      <c r="C34" s="8">
        <v>43958</v>
      </c>
      <c r="D34" s="7">
        <v>2541</v>
      </c>
      <c r="E34" s="7">
        <v>1544.72</v>
      </c>
      <c r="F34" s="13" t="s">
        <v>8</v>
      </c>
    </row>
    <row r="35" spans="1:6" ht="15" customHeight="1" x14ac:dyDescent="0.2">
      <c r="A35" s="4" t="s">
        <v>6</v>
      </c>
      <c r="B35" s="4" t="s">
        <v>23</v>
      </c>
      <c r="C35" s="8">
        <v>43958</v>
      </c>
      <c r="D35" s="7">
        <v>1936</v>
      </c>
      <c r="E35" s="7" t="s">
        <v>13</v>
      </c>
      <c r="F35" s="13" t="s">
        <v>14</v>
      </c>
    </row>
    <row r="36" spans="1:6" ht="15" customHeight="1" x14ac:dyDescent="0.2">
      <c r="A36" s="4" t="s">
        <v>10</v>
      </c>
      <c r="B36" s="4" t="s">
        <v>24</v>
      </c>
      <c r="C36" s="8">
        <v>43965</v>
      </c>
      <c r="D36" s="7">
        <v>2880.6</v>
      </c>
      <c r="E36" s="7" t="s">
        <v>13</v>
      </c>
      <c r="F36" s="14" t="s">
        <v>14</v>
      </c>
    </row>
    <row r="37" spans="1:6" ht="15" customHeight="1" x14ac:dyDescent="0.2">
      <c r="A37" s="4" t="s">
        <v>6</v>
      </c>
      <c r="B37" s="4" t="s">
        <v>12</v>
      </c>
      <c r="C37" s="8">
        <v>43966</v>
      </c>
      <c r="D37" s="7">
        <v>1716</v>
      </c>
      <c r="E37" s="7" t="s">
        <v>13</v>
      </c>
      <c r="F37" s="13" t="s">
        <v>14</v>
      </c>
    </row>
    <row r="38" spans="1:6" ht="15" customHeight="1" x14ac:dyDescent="0.2">
      <c r="A38" s="4" t="s">
        <v>6</v>
      </c>
      <c r="B38" s="4" t="s">
        <v>33</v>
      </c>
      <c r="C38" s="8">
        <v>43980</v>
      </c>
      <c r="D38" s="7">
        <v>2973</v>
      </c>
      <c r="E38" s="7" t="s">
        <v>13</v>
      </c>
      <c r="F38" s="13" t="s">
        <v>14</v>
      </c>
    </row>
    <row r="39" spans="1:6" ht="15" customHeight="1" x14ac:dyDescent="0.2">
      <c r="A39" s="4" t="s">
        <v>6</v>
      </c>
      <c r="B39" s="4" t="s">
        <v>22</v>
      </c>
      <c r="C39" s="8">
        <v>43987</v>
      </c>
      <c r="D39" s="7">
        <v>1891</v>
      </c>
      <c r="E39" s="7" t="s">
        <v>13</v>
      </c>
      <c r="F39" s="13" t="s">
        <v>14</v>
      </c>
    </row>
    <row r="40" spans="1:6" ht="15" customHeight="1" x14ac:dyDescent="0.2">
      <c r="A40" s="4" t="s">
        <v>6</v>
      </c>
      <c r="B40" s="4" t="s">
        <v>21</v>
      </c>
      <c r="C40" s="8">
        <v>43989</v>
      </c>
      <c r="D40" s="7">
        <v>1891</v>
      </c>
      <c r="E40" s="7" t="s">
        <v>13</v>
      </c>
      <c r="F40" s="13" t="s">
        <v>14</v>
      </c>
    </row>
    <row r="41" spans="1:6" ht="15" customHeight="1" x14ac:dyDescent="0.2">
      <c r="A41" s="4" t="s">
        <v>6</v>
      </c>
      <c r="B41" s="4" t="s">
        <v>24</v>
      </c>
      <c r="C41" s="8">
        <v>43999</v>
      </c>
      <c r="D41" s="7">
        <v>1906</v>
      </c>
      <c r="E41" s="7">
        <v>0</v>
      </c>
      <c r="F41" s="13" t="s">
        <v>8</v>
      </c>
    </row>
    <row r="42" spans="1:6" ht="15" customHeight="1" x14ac:dyDescent="0.2">
      <c r="A42" s="4" t="s">
        <v>6</v>
      </c>
      <c r="B42" s="4" t="s">
        <v>18</v>
      </c>
      <c r="C42" s="8">
        <v>44006</v>
      </c>
      <c r="D42" s="7">
        <v>1924</v>
      </c>
      <c r="E42" s="7" t="s">
        <v>13</v>
      </c>
      <c r="F42" s="13" t="s">
        <v>14</v>
      </c>
    </row>
    <row r="43" spans="1:6" ht="15" customHeight="1" x14ac:dyDescent="0.2">
      <c r="A43" s="4" t="s">
        <v>6</v>
      </c>
      <c r="B43" s="4" t="s">
        <v>11</v>
      </c>
      <c r="C43" s="8">
        <v>44007</v>
      </c>
      <c r="D43" s="7">
        <v>1993</v>
      </c>
      <c r="E43" s="7">
        <v>0.12</v>
      </c>
      <c r="F43" s="13" t="s">
        <v>8</v>
      </c>
    </row>
    <row r="44" spans="1:6" ht="15" customHeight="1" x14ac:dyDescent="0.2">
      <c r="A44" s="4" t="s">
        <v>6</v>
      </c>
      <c r="B44" s="4" t="s">
        <v>11</v>
      </c>
      <c r="C44" s="8">
        <v>44010</v>
      </c>
      <c r="D44" s="7">
        <v>1739</v>
      </c>
      <c r="E44" s="7" t="s">
        <v>13</v>
      </c>
      <c r="F44" s="13" t="s">
        <v>14</v>
      </c>
    </row>
    <row r="45" spans="1:6" ht="15" customHeight="1" x14ac:dyDescent="0.2">
      <c r="A45" s="4" t="s">
        <v>6</v>
      </c>
      <c r="B45" s="4" t="s">
        <v>12</v>
      </c>
      <c r="C45" s="8">
        <v>44022</v>
      </c>
      <c r="D45" s="7">
        <v>1978</v>
      </c>
      <c r="E45" s="7" t="s">
        <v>13</v>
      </c>
      <c r="F45" s="13" t="s">
        <v>14</v>
      </c>
    </row>
    <row r="46" spans="1:6" ht="15" customHeight="1" x14ac:dyDescent="0.2">
      <c r="A46" s="4" t="s">
        <v>6</v>
      </c>
      <c r="B46" s="4" t="s">
        <v>49</v>
      </c>
      <c r="C46" s="8">
        <v>44026</v>
      </c>
      <c r="D46" s="7">
        <f>1793+300</f>
        <v>2093</v>
      </c>
      <c r="E46" s="7" t="s">
        <v>13</v>
      </c>
      <c r="F46" s="13" t="s">
        <v>14</v>
      </c>
    </row>
    <row r="47" spans="1:6" ht="15" customHeight="1" x14ac:dyDescent="0.2">
      <c r="A47" s="4" t="s">
        <v>6</v>
      </c>
      <c r="B47" s="4" t="s">
        <v>9</v>
      </c>
      <c r="C47" s="8">
        <v>44041</v>
      </c>
      <c r="D47" s="7">
        <v>2901</v>
      </c>
      <c r="E47" s="7" t="s">
        <v>13</v>
      </c>
      <c r="F47" s="13" t="s">
        <v>14</v>
      </c>
    </row>
    <row r="48" spans="1:6" ht="15" customHeight="1" x14ac:dyDescent="0.2">
      <c r="A48" s="4" t="s">
        <v>6</v>
      </c>
      <c r="B48" s="4" t="s">
        <v>22</v>
      </c>
      <c r="C48" s="8">
        <v>44047</v>
      </c>
      <c r="D48" s="7">
        <v>1993.96</v>
      </c>
      <c r="E48" s="7">
        <v>0</v>
      </c>
      <c r="F48" s="13" t="s">
        <v>8</v>
      </c>
    </row>
    <row r="49" spans="1:6" ht="15" customHeight="1" x14ac:dyDescent="0.2">
      <c r="A49" s="4" t="s">
        <v>6</v>
      </c>
      <c r="B49" s="4" t="s">
        <v>16</v>
      </c>
      <c r="C49" s="8">
        <v>44067</v>
      </c>
      <c r="D49" s="7">
        <v>1924</v>
      </c>
      <c r="E49" s="7" t="s">
        <v>13</v>
      </c>
      <c r="F49" s="13" t="s">
        <v>14</v>
      </c>
    </row>
    <row r="50" spans="1:6" ht="15" customHeight="1" x14ac:dyDescent="0.2">
      <c r="A50" s="4" t="s">
        <v>6</v>
      </c>
      <c r="B50" s="4" t="s">
        <v>16</v>
      </c>
      <c r="C50" s="8">
        <v>44069</v>
      </c>
      <c r="D50" s="7">
        <v>1919</v>
      </c>
      <c r="E50" s="7" t="s">
        <v>13</v>
      </c>
      <c r="F50" s="13" t="s">
        <v>14</v>
      </c>
    </row>
    <row r="51" spans="1:6" ht="15" customHeight="1" x14ac:dyDescent="0.2">
      <c r="A51" s="4" t="s">
        <v>6</v>
      </c>
      <c r="B51" s="4" t="s">
        <v>50</v>
      </c>
      <c r="C51" s="8">
        <v>44070</v>
      </c>
      <c r="D51" s="7">
        <v>1924</v>
      </c>
      <c r="E51" s="7" t="s">
        <v>13</v>
      </c>
      <c r="F51" s="13" t="s">
        <v>14</v>
      </c>
    </row>
    <row r="52" spans="1:6" ht="15" customHeight="1" x14ac:dyDescent="0.2">
      <c r="A52" s="4" t="s">
        <v>6</v>
      </c>
      <c r="B52" s="4" t="s">
        <v>11</v>
      </c>
      <c r="C52" s="8">
        <v>44074</v>
      </c>
      <c r="D52" s="7">
        <v>2006.92</v>
      </c>
      <c r="E52" s="7">
        <v>2006.82</v>
      </c>
      <c r="F52" s="13" t="s">
        <v>8</v>
      </c>
    </row>
    <row r="53" spans="1:6" ht="15" customHeight="1" x14ac:dyDescent="0.2">
      <c r="A53" s="4" t="s">
        <v>6</v>
      </c>
      <c r="B53" s="4" t="s">
        <v>28</v>
      </c>
      <c r="C53" s="8">
        <v>44082</v>
      </c>
      <c r="D53" s="7">
        <f>1919+250</f>
        <v>2169</v>
      </c>
      <c r="E53" s="7" t="s">
        <v>13</v>
      </c>
      <c r="F53" s="13" t="s">
        <v>14</v>
      </c>
    </row>
    <row r="54" spans="1:6" ht="15" customHeight="1" x14ac:dyDescent="0.2">
      <c r="A54" s="4" t="s">
        <v>10</v>
      </c>
      <c r="B54" s="4" t="s">
        <v>22</v>
      </c>
      <c r="C54" s="8">
        <v>44083</v>
      </c>
      <c r="D54" s="7">
        <v>2006</v>
      </c>
      <c r="E54" s="7" t="s">
        <v>13</v>
      </c>
      <c r="F54" s="13" t="s">
        <v>14</v>
      </c>
    </row>
    <row r="55" spans="1:6" ht="15" customHeight="1" x14ac:dyDescent="0.2">
      <c r="A55" s="4" t="s">
        <v>10</v>
      </c>
      <c r="B55" s="4" t="s">
        <v>19</v>
      </c>
      <c r="C55" s="8">
        <v>44104</v>
      </c>
      <c r="D55" s="7">
        <v>2070.96</v>
      </c>
      <c r="E55" s="7" t="s">
        <v>13</v>
      </c>
      <c r="F55" s="13" t="s">
        <v>8</v>
      </c>
    </row>
    <row r="56" spans="1:6" ht="15" customHeight="1" x14ac:dyDescent="0.2">
      <c r="A56" s="4" t="s">
        <v>6</v>
      </c>
      <c r="B56" s="4" t="s">
        <v>22</v>
      </c>
      <c r="C56" s="8">
        <v>44112</v>
      </c>
      <c r="D56" s="7">
        <v>1744</v>
      </c>
      <c r="E56" s="7" t="s">
        <v>13</v>
      </c>
      <c r="F56" s="13" t="s">
        <v>14</v>
      </c>
    </row>
    <row r="57" spans="1:6" ht="15" customHeight="1" x14ac:dyDescent="0.2">
      <c r="A57" s="4" t="s">
        <v>6</v>
      </c>
      <c r="B57" s="4" t="s">
        <v>20</v>
      </c>
      <c r="C57" s="8">
        <v>44116</v>
      </c>
      <c r="D57" s="7">
        <v>2406</v>
      </c>
      <c r="E57" s="7" t="s">
        <v>13</v>
      </c>
      <c r="F57" s="13" t="s">
        <v>14</v>
      </c>
    </row>
    <row r="58" spans="1:6" ht="15" customHeight="1" x14ac:dyDescent="0.2">
      <c r="A58" s="4" t="s">
        <v>6</v>
      </c>
      <c r="B58" s="4" t="s">
        <v>9</v>
      </c>
      <c r="C58" s="8">
        <v>44129</v>
      </c>
      <c r="D58" s="7">
        <v>1959</v>
      </c>
      <c r="E58" s="7" t="s">
        <v>13</v>
      </c>
      <c r="F58" s="13" t="s">
        <v>14</v>
      </c>
    </row>
    <row r="59" spans="1:6" ht="15" customHeight="1" x14ac:dyDescent="0.2">
      <c r="A59" s="4" t="s">
        <v>6</v>
      </c>
      <c r="B59" s="4" t="s">
        <v>22</v>
      </c>
      <c r="C59" s="8">
        <v>44131</v>
      </c>
      <c r="D59" s="7">
        <v>2023.32</v>
      </c>
      <c r="E59" s="7" t="s">
        <v>8</v>
      </c>
      <c r="F59" s="13" t="s">
        <v>8</v>
      </c>
    </row>
    <row r="60" spans="1:6" ht="15" customHeight="1" x14ac:dyDescent="0.2">
      <c r="A60" s="4" t="s">
        <v>10</v>
      </c>
      <c r="B60" s="4" t="s">
        <v>32</v>
      </c>
      <c r="C60" s="8">
        <v>44132</v>
      </c>
      <c r="D60" s="7">
        <v>3263.45</v>
      </c>
      <c r="E60" s="7" t="s">
        <v>13</v>
      </c>
      <c r="F60" s="13" t="s">
        <v>8</v>
      </c>
    </row>
    <row r="61" spans="1:6" ht="15" customHeight="1" x14ac:dyDescent="0.2">
      <c r="A61" s="4" t="s">
        <v>10</v>
      </c>
      <c r="B61" s="4" t="s">
        <v>9</v>
      </c>
      <c r="C61" s="8">
        <v>44132</v>
      </c>
      <c r="D61" s="7">
        <v>1924</v>
      </c>
      <c r="E61" s="7" t="s">
        <v>8</v>
      </c>
      <c r="F61" s="13" t="s">
        <v>8</v>
      </c>
    </row>
    <row r="62" spans="1:6" ht="15" customHeight="1" x14ac:dyDescent="0.2">
      <c r="A62" s="4" t="s">
        <v>6</v>
      </c>
      <c r="B62" s="4" t="s">
        <v>11</v>
      </c>
      <c r="C62" s="8">
        <v>44133</v>
      </c>
      <c r="D62" s="7">
        <v>1919</v>
      </c>
      <c r="E62" s="7" t="s">
        <v>8</v>
      </c>
      <c r="F62" s="13" t="s">
        <v>8</v>
      </c>
    </row>
    <row r="63" spans="1:6" ht="15" customHeight="1" x14ac:dyDescent="0.2">
      <c r="A63" s="4" t="s">
        <v>6</v>
      </c>
      <c r="B63" s="4" t="s">
        <v>16</v>
      </c>
      <c r="C63" s="8">
        <v>44139</v>
      </c>
      <c r="D63" s="7">
        <v>2316</v>
      </c>
      <c r="E63" s="7" t="s">
        <v>13</v>
      </c>
      <c r="F63" s="13" t="s">
        <v>14</v>
      </c>
    </row>
    <row r="64" spans="1:6" ht="15" customHeight="1" x14ac:dyDescent="0.2">
      <c r="A64" s="4" t="s">
        <v>10</v>
      </c>
      <c r="B64" s="4" t="s">
        <v>24</v>
      </c>
      <c r="C64" s="8">
        <v>44141</v>
      </c>
      <c r="D64" s="7">
        <v>1744</v>
      </c>
      <c r="E64" s="7" t="s">
        <v>13</v>
      </c>
      <c r="F64" s="13" t="s">
        <v>14</v>
      </c>
    </row>
    <row r="65" spans="1:6" ht="15" customHeight="1" x14ac:dyDescent="0.2">
      <c r="A65" s="4" t="s">
        <v>10</v>
      </c>
      <c r="B65" s="4" t="s">
        <v>24</v>
      </c>
      <c r="C65" s="8">
        <v>44145</v>
      </c>
      <c r="D65" s="7">
        <v>2125.8000000000002</v>
      </c>
      <c r="E65" s="7" t="s">
        <v>13</v>
      </c>
      <c r="F65" s="13" t="s">
        <v>14</v>
      </c>
    </row>
    <row r="66" spans="1:6" ht="15" customHeight="1" x14ac:dyDescent="0.2">
      <c r="A66" s="4" t="s">
        <v>6</v>
      </c>
      <c r="B66" s="4" t="s">
        <v>9</v>
      </c>
      <c r="C66" s="8">
        <v>44148</v>
      </c>
      <c r="D66" s="7">
        <v>2139</v>
      </c>
      <c r="E66" s="7">
        <v>0</v>
      </c>
      <c r="F66" s="13" t="s">
        <v>8</v>
      </c>
    </row>
    <row r="67" spans="1:6" s="4" customFormat="1" ht="17.25" customHeight="1" x14ac:dyDescent="0.2">
      <c r="A67" s="4" t="s">
        <v>48</v>
      </c>
      <c r="B67" s="4" t="s">
        <v>23</v>
      </c>
      <c r="C67" s="5">
        <v>44151</v>
      </c>
      <c r="D67" s="7">
        <v>2085.96</v>
      </c>
      <c r="E67" s="7" t="s">
        <v>13</v>
      </c>
      <c r="F67" s="13" t="s">
        <v>14</v>
      </c>
    </row>
    <row r="68" spans="1:6" ht="15" customHeight="1" x14ac:dyDescent="0.2">
      <c r="A68" s="20" t="s">
        <v>6</v>
      </c>
      <c r="B68" s="20" t="s">
        <v>33</v>
      </c>
      <c r="C68" s="21">
        <v>44151</v>
      </c>
      <c r="D68" s="22">
        <v>1934</v>
      </c>
      <c r="E68" s="22" t="s">
        <v>13</v>
      </c>
      <c r="F68" s="23" t="s">
        <v>14</v>
      </c>
    </row>
    <row r="69" spans="1:6" ht="15" customHeight="1" x14ac:dyDescent="0.2">
      <c r="A69" s="20" t="s">
        <v>6</v>
      </c>
      <c r="B69" s="20" t="s">
        <v>29</v>
      </c>
      <c r="C69" s="21">
        <v>44151</v>
      </c>
      <c r="D69" s="22">
        <v>2483</v>
      </c>
      <c r="E69" s="22" t="s">
        <v>8</v>
      </c>
      <c r="F69" s="23" t="s">
        <v>8</v>
      </c>
    </row>
    <row r="70" spans="1:6" ht="21" customHeight="1" x14ac:dyDescent="0.2">
      <c r="A70" s="20" t="s">
        <v>6</v>
      </c>
      <c r="B70" s="20" t="s">
        <v>12</v>
      </c>
      <c r="C70" s="21">
        <v>44158</v>
      </c>
      <c r="D70" s="22">
        <v>1990.32</v>
      </c>
      <c r="E70" s="22" t="s">
        <v>13</v>
      </c>
      <c r="F70" s="23" t="s">
        <v>14</v>
      </c>
    </row>
    <row r="71" spans="1:6" s="4" customFormat="1" ht="17.25" customHeight="1" x14ac:dyDescent="0.2">
      <c r="A71" s="4" t="s">
        <v>6</v>
      </c>
      <c r="B71" s="4" t="s">
        <v>33</v>
      </c>
      <c r="C71" s="5">
        <v>44169</v>
      </c>
      <c r="D71" s="10">
        <v>2043</v>
      </c>
      <c r="E71" s="9" t="s">
        <v>13</v>
      </c>
      <c r="F71" s="13" t="s">
        <v>14</v>
      </c>
    </row>
    <row r="72" spans="1:6" ht="15" customHeight="1" x14ac:dyDescent="0.2">
      <c r="A72" s="4" t="s">
        <v>6</v>
      </c>
      <c r="B72" s="4" t="s">
        <v>7</v>
      </c>
      <c r="C72" s="8">
        <v>44171</v>
      </c>
      <c r="D72" s="7">
        <v>2365.3200000000002</v>
      </c>
      <c r="E72" s="7" t="s">
        <v>13</v>
      </c>
      <c r="F72" s="13" t="s">
        <v>14</v>
      </c>
    </row>
    <row r="73" spans="1:6" s="4" customFormat="1" ht="18" customHeight="1" x14ac:dyDescent="0.2">
      <c r="A73" s="4" t="s">
        <v>6</v>
      </c>
      <c r="B73" s="4" t="s">
        <v>11</v>
      </c>
      <c r="C73" s="5">
        <v>44173</v>
      </c>
      <c r="D73" s="10">
        <v>2023.32</v>
      </c>
      <c r="E73" s="24">
        <v>2023.32</v>
      </c>
      <c r="F73" s="13" t="s">
        <v>14</v>
      </c>
    </row>
    <row r="74" spans="1:6" s="4" customFormat="1" x14ac:dyDescent="0.2">
      <c r="A74" s="4" t="s">
        <v>10</v>
      </c>
      <c r="B74" s="4" t="s">
        <v>22</v>
      </c>
      <c r="C74" s="5">
        <v>44173</v>
      </c>
      <c r="D74" s="10">
        <v>1939</v>
      </c>
      <c r="E74" s="7">
        <v>0</v>
      </c>
      <c r="F74" s="13" t="s">
        <v>14</v>
      </c>
    </row>
    <row r="75" spans="1:6" s="4" customFormat="1" x14ac:dyDescent="0.2">
      <c r="A75" s="4" t="s">
        <v>6</v>
      </c>
      <c r="B75" s="4" t="s">
        <v>9</v>
      </c>
      <c r="C75" s="5">
        <v>44183</v>
      </c>
      <c r="D75" s="10">
        <v>2445.3200000000002</v>
      </c>
      <c r="E75" s="7" t="s">
        <v>13</v>
      </c>
      <c r="F75" s="13" t="s">
        <v>14</v>
      </c>
    </row>
    <row r="76" spans="1:6" ht="15" customHeight="1" x14ac:dyDescent="0.2">
      <c r="A76" s="4" t="s">
        <v>6</v>
      </c>
      <c r="B76" s="4" t="s">
        <v>29</v>
      </c>
      <c r="C76" s="8">
        <v>44187</v>
      </c>
      <c r="D76" s="7">
        <v>2426</v>
      </c>
      <c r="E76" s="7" t="s">
        <v>13</v>
      </c>
      <c r="F76" s="13" t="s">
        <v>14</v>
      </c>
    </row>
    <row r="77" spans="1:6" x14ac:dyDescent="0.2">
      <c r="A77" s="19" t="s">
        <v>62</v>
      </c>
      <c r="B77" s="19">
        <f>SUBTOTAL(103,Table5[POSTCODE])</f>
        <v>75</v>
      </c>
      <c r="C77" s="19"/>
      <c r="D77" s="38">
        <f>SUBTOTAL(109,Table5[FUNERAL COST])</f>
        <v>157946.87000000002</v>
      </c>
      <c r="E77" s="39">
        <f>SUBTOTAL(109,Table5[COSTS RECOVERED])</f>
        <v>12336.56</v>
      </c>
      <c r="F77" s="40">
        <f>SUBTOTAL(103,Table5[DATE REFERRED TO GLD])</f>
        <v>74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"/>
  <sheetViews>
    <sheetView workbookViewId="0">
      <selection activeCell="D69" sqref="D69"/>
    </sheetView>
  </sheetViews>
  <sheetFormatPr defaultRowHeight="12.75" x14ac:dyDescent="0.2"/>
  <cols>
    <col min="1" max="1" width="9.7109375" customWidth="1"/>
    <col min="2" max="2" width="12.28515625" customWidth="1"/>
    <col min="3" max="3" width="10.140625" bestFit="1" customWidth="1"/>
    <col min="4" max="4" width="15.5703125" customWidth="1"/>
    <col min="5" max="5" width="19.28515625" style="12" customWidth="1"/>
    <col min="6" max="6" width="25.28515625" style="1" customWidth="1"/>
  </cols>
  <sheetData>
    <row r="1" spans="1:6" s="1" customFormat="1" ht="15" customHeight="1" x14ac:dyDescent="0.2">
      <c r="A1" s="15" t="s">
        <v>0</v>
      </c>
      <c r="B1" s="15" t="s">
        <v>1</v>
      </c>
      <c r="C1" s="15" t="s">
        <v>2</v>
      </c>
      <c r="D1" s="16" t="s">
        <v>3</v>
      </c>
      <c r="E1" s="6" t="s">
        <v>4</v>
      </c>
      <c r="F1" s="15" t="s">
        <v>47</v>
      </c>
    </row>
    <row r="2" spans="1:6" s="4" customFormat="1" x14ac:dyDescent="0.2">
      <c r="A2" s="4" t="s">
        <v>6</v>
      </c>
      <c r="B2" s="4" t="s">
        <v>24</v>
      </c>
      <c r="C2" s="5">
        <v>44200</v>
      </c>
      <c r="D2" s="10">
        <v>2198.3200000000002</v>
      </c>
      <c r="E2" s="7">
        <v>0</v>
      </c>
      <c r="F2" s="13" t="s">
        <v>8</v>
      </c>
    </row>
    <row r="3" spans="1:6" s="4" customFormat="1" x14ac:dyDescent="0.2">
      <c r="A3" s="4" t="s">
        <v>6</v>
      </c>
      <c r="B3" s="4" t="s">
        <v>9</v>
      </c>
      <c r="C3" s="5">
        <v>44200</v>
      </c>
      <c r="D3" s="10">
        <v>4541.96</v>
      </c>
      <c r="E3" s="7" t="s">
        <v>13</v>
      </c>
      <c r="F3" s="13"/>
    </row>
    <row r="4" spans="1:6" s="4" customFormat="1" x14ac:dyDescent="0.2">
      <c r="A4" s="4" t="s">
        <v>6</v>
      </c>
      <c r="B4" s="4" t="s">
        <v>29</v>
      </c>
      <c r="C4" s="5">
        <v>44208</v>
      </c>
      <c r="D4" s="10">
        <v>2223.3200000000002</v>
      </c>
      <c r="E4" s="7">
        <v>0</v>
      </c>
      <c r="F4" s="13" t="s">
        <v>8</v>
      </c>
    </row>
    <row r="5" spans="1:6" s="4" customFormat="1" x14ac:dyDescent="0.2">
      <c r="A5" s="4" t="s">
        <v>6</v>
      </c>
      <c r="B5" s="4" t="s">
        <v>7</v>
      </c>
      <c r="C5" s="5">
        <v>44213</v>
      </c>
      <c r="D5" s="10">
        <v>2221</v>
      </c>
      <c r="E5" s="7" t="s">
        <v>13</v>
      </c>
      <c r="F5" s="13" t="s">
        <v>14</v>
      </c>
    </row>
    <row r="6" spans="1:6" s="4" customFormat="1" x14ac:dyDescent="0.2">
      <c r="A6" s="4" t="s">
        <v>6</v>
      </c>
      <c r="B6" s="4" t="s">
        <v>7</v>
      </c>
      <c r="C6" s="5">
        <v>44214</v>
      </c>
      <c r="D6" s="10">
        <v>2421</v>
      </c>
      <c r="E6" s="7" t="s">
        <v>13</v>
      </c>
      <c r="F6" s="13" t="s">
        <v>14</v>
      </c>
    </row>
    <row r="7" spans="1:6" s="4" customFormat="1" x14ac:dyDescent="0.2">
      <c r="A7" s="4" t="s">
        <v>6</v>
      </c>
      <c r="B7" s="4" t="s">
        <v>21</v>
      </c>
      <c r="C7" s="5">
        <v>44225</v>
      </c>
      <c r="D7" s="10">
        <v>2016</v>
      </c>
      <c r="E7" s="7">
        <v>780.91</v>
      </c>
      <c r="F7" s="13" t="s">
        <v>8</v>
      </c>
    </row>
    <row r="8" spans="1:6" s="4" customFormat="1" x14ac:dyDescent="0.2">
      <c r="A8" s="4" t="s">
        <v>6</v>
      </c>
      <c r="B8" s="4" t="s">
        <v>22</v>
      </c>
      <c r="C8" s="5">
        <v>44228</v>
      </c>
      <c r="D8" s="10">
        <v>1939</v>
      </c>
      <c r="E8" s="7" t="s">
        <v>13</v>
      </c>
      <c r="F8" s="13" t="s">
        <v>14</v>
      </c>
    </row>
    <row r="9" spans="1:6" s="4" customFormat="1" x14ac:dyDescent="0.2">
      <c r="A9" s="4" t="s">
        <v>6</v>
      </c>
      <c r="B9" s="4" t="s">
        <v>12</v>
      </c>
      <c r="C9" s="5">
        <v>44230</v>
      </c>
      <c r="D9" s="10">
        <v>2046</v>
      </c>
      <c r="E9" s="7">
        <v>1152.01</v>
      </c>
      <c r="F9" s="13" t="s">
        <v>14</v>
      </c>
    </row>
    <row r="10" spans="1:6" x14ac:dyDescent="0.2">
      <c r="A10" s="25" t="s">
        <v>10</v>
      </c>
      <c r="B10" s="25" t="s">
        <v>32</v>
      </c>
      <c r="C10" s="27">
        <v>44241</v>
      </c>
      <c r="D10" s="29">
        <v>2073</v>
      </c>
      <c r="E10" s="31">
        <v>0</v>
      </c>
      <c r="F10" s="32" t="s">
        <v>8</v>
      </c>
    </row>
    <row r="11" spans="1:6" s="4" customFormat="1" x14ac:dyDescent="0.2">
      <c r="A11" s="4" t="s">
        <v>6</v>
      </c>
      <c r="B11" s="4" t="s">
        <v>17</v>
      </c>
      <c r="C11" s="5">
        <v>44247</v>
      </c>
      <c r="D11" s="10">
        <v>1986</v>
      </c>
      <c r="E11" s="7" t="s">
        <v>13</v>
      </c>
      <c r="F11" s="13" t="s">
        <v>14</v>
      </c>
    </row>
    <row r="12" spans="1:6" s="4" customFormat="1" x14ac:dyDescent="0.2">
      <c r="A12" s="4" t="s">
        <v>6</v>
      </c>
      <c r="B12" s="4" t="s">
        <v>22</v>
      </c>
      <c r="C12" s="5">
        <v>44250</v>
      </c>
      <c r="D12" s="10">
        <v>2016</v>
      </c>
      <c r="E12" s="7" t="s">
        <v>13</v>
      </c>
      <c r="F12" s="13" t="s">
        <v>14</v>
      </c>
    </row>
    <row r="13" spans="1:6" s="4" customFormat="1" x14ac:dyDescent="0.2">
      <c r="A13" s="4" t="s">
        <v>6</v>
      </c>
      <c r="B13" s="4" t="s">
        <v>21</v>
      </c>
      <c r="C13" s="5">
        <v>44262</v>
      </c>
      <c r="D13" s="10">
        <v>2070.3200000000002</v>
      </c>
      <c r="E13" s="7">
        <v>2070.3200000000002</v>
      </c>
      <c r="F13" s="13"/>
    </row>
    <row r="14" spans="1:6" s="4" customFormat="1" x14ac:dyDescent="0.2">
      <c r="A14" s="4" t="s">
        <v>10</v>
      </c>
      <c r="B14" s="4" t="s">
        <v>24</v>
      </c>
      <c r="C14" s="5">
        <v>44264</v>
      </c>
      <c r="D14" s="10">
        <v>2068</v>
      </c>
      <c r="E14" s="7" t="s">
        <v>13</v>
      </c>
      <c r="F14" s="13" t="s">
        <v>14</v>
      </c>
    </row>
    <row r="15" spans="1:6" s="4" customFormat="1" x14ac:dyDescent="0.2">
      <c r="A15" s="4" t="s">
        <v>10</v>
      </c>
      <c r="B15" s="4" t="s">
        <v>24</v>
      </c>
      <c r="C15" s="5">
        <v>44283</v>
      </c>
      <c r="D15" s="10">
        <v>1981</v>
      </c>
      <c r="E15" s="7" t="s">
        <v>13</v>
      </c>
      <c r="F15" s="13"/>
    </row>
    <row r="16" spans="1:6" x14ac:dyDescent="0.2">
      <c r="A16" s="25" t="s">
        <v>6</v>
      </c>
      <c r="B16" s="25" t="s">
        <v>17</v>
      </c>
      <c r="C16" s="27">
        <v>44288</v>
      </c>
      <c r="D16" s="29">
        <v>2050.96</v>
      </c>
      <c r="E16" s="31">
        <v>2050.96</v>
      </c>
      <c r="F16" s="32" t="s">
        <v>8</v>
      </c>
    </row>
    <row r="17" spans="1:6" s="4" customFormat="1" x14ac:dyDescent="0.2">
      <c r="A17" s="4" t="s">
        <v>6</v>
      </c>
      <c r="B17" s="4" t="s">
        <v>22</v>
      </c>
      <c r="C17" s="5">
        <v>44290</v>
      </c>
      <c r="D17" s="10">
        <v>1991</v>
      </c>
      <c r="E17" s="7" t="s">
        <v>13</v>
      </c>
      <c r="F17" s="13" t="s">
        <v>14</v>
      </c>
    </row>
    <row r="18" spans="1:6" s="4" customFormat="1" x14ac:dyDescent="0.2">
      <c r="A18" s="4" t="s">
        <v>6</v>
      </c>
      <c r="B18" s="4" t="s">
        <v>22</v>
      </c>
      <c r="C18" s="5">
        <v>44295</v>
      </c>
      <c r="D18" s="10">
        <v>2041</v>
      </c>
      <c r="E18" s="7" t="s">
        <v>13</v>
      </c>
      <c r="F18" s="13" t="s">
        <v>14</v>
      </c>
    </row>
    <row r="19" spans="1:6" s="4" customFormat="1" x14ac:dyDescent="0.2">
      <c r="A19" s="4" t="s">
        <v>6</v>
      </c>
      <c r="B19" s="4" t="s">
        <v>7</v>
      </c>
      <c r="C19" s="5">
        <v>44310</v>
      </c>
      <c r="D19" s="10">
        <v>2932.96</v>
      </c>
      <c r="E19" s="7" t="s">
        <v>13</v>
      </c>
      <c r="F19" s="13"/>
    </row>
    <row r="20" spans="1:6" s="4" customFormat="1" x14ac:dyDescent="0.2">
      <c r="A20" s="4" t="s">
        <v>6</v>
      </c>
      <c r="B20" s="4" t="s">
        <v>34</v>
      </c>
      <c r="C20" s="5">
        <v>44312</v>
      </c>
      <c r="D20" s="10">
        <v>1981</v>
      </c>
      <c r="E20" s="7" t="s">
        <v>13</v>
      </c>
      <c r="F20" s="13" t="s">
        <v>14</v>
      </c>
    </row>
    <row r="21" spans="1:6" x14ac:dyDescent="0.2">
      <c r="A21" s="25" t="s">
        <v>6</v>
      </c>
      <c r="B21" s="25" t="s">
        <v>18</v>
      </c>
      <c r="C21" s="27">
        <v>44312</v>
      </c>
      <c r="D21" s="29">
        <v>1986</v>
      </c>
      <c r="E21" s="31">
        <v>0</v>
      </c>
      <c r="F21" s="32" t="s">
        <v>8</v>
      </c>
    </row>
    <row r="22" spans="1:6" s="4" customFormat="1" x14ac:dyDescent="0.2">
      <c r="A22" s="4" t="s">
        <v>6</v>
      </c>
      <c r="B22" s="4" t="s">
        <v>11</v>
      </c>
      <c r="C22" s="5">
        <v>44325</v>
      </c>
      <c r="D22" s="10">
        <v>1981</v>
      </c>
      <c r="E22" s="7" t="s">
        <v>13</v>
      </c>
      <c r="F22" s="13" t="s">
        <v>8</v>
      </c>
    </row>
    <row r="23" spans="1:6" s="4" customFormat="1" x14ac:dyDescent="0.2">
      <c r="A23" s="4" t="s">
        <v>6</v>
      </c>
      <c r="B23" s="4" t="s">
        <v>12</v>
      </c>
      <c r="C23" s="5">
        <v>44334</v>
      </c>
      <c r="D23" s="10">
        <v>2686</v>
      </c>
      <c r="E23" s="7">
        <v>0</v>
      </c>
      <c r="F23" s="13" t="s">
        <v>8</v>
      </c>
    </row>
    <row r="24" spans="1:6" s="4" customFormat="1" x14ac:dyDescent="0.2">
      <c r="A24" s="4" t="s">
        <v>6</v>
      </c>
      <c r="B24" s="4" t="s">
        <v>21</v>
      </c>
      <c r="C24" s="5">
        <v>44335</v>
      </c>
      <c r="D24" s="10">
        <v>1786</v>
      </c>
      <c r="E24" s="7" t="s">
        <v>13</v>
      </c>
      <c r="F24" s="13"/>
    </row>
    <row r="25" spans="1:6" s="4" customFormat="1" x14ac:dyDescent="0.2">
      <c r="A25" s="4" t="s">
        <v>6</v>
      </c>
      <c r="B25" s="4" t="s">
        <v>38</v>
      </c>
      <c r="C25" s="5">
        <v>44354</v>
      </c>
      <c r="D25" s="10">
        <v>1981</v>
      </c>
      <c r="E25" s="7">
        <v>1981</v>
      </c>
      <c r="F25" s="13" t="s">
        <v>8</v>
      </c>
    </row>
    <row r="26" spans="1:6" s="4" customFormat="1" x14ac:dyDescent="0.2">
      <c r="A26" s="4" t="s">
        <v>10</v>
      </c>
      <c r="B26" s="4" t="s">
        <v>11</v>
      </c>
      <c r="C26" s="5">
        <v>44379</v>
      </c>
      <c r="D26" s="10">
        <v>2133.1999999999998</v>
      </c>
      <c r="E26" s="7" t="s">
        <v>13</v>
      </c>
      <c r="F26" s="13"/>
    </row>
    <row r="27" spans="1:6" s="4" customFormat="1" x14ac:dyDescent="0.2">
      <c r="A27" s="4" t="s">
        <v>6</v>
      </c>
      <c r="B27" s="4" t="s">
        <v>51</v>
      </c>
      <c r="C27" s="5">
        <v>44370</v>
      </c>
      <c r="D27" s="10">
        <v>2163.17</v>
      </c>
      <c r="E27" s="7" t="s">
        <v>13</v>
      </c>
      <c r="F27" s="13"/>
    </row>
    <row r="28" spans="1:6" x14ac:dyDescent="0.2">
      <c r="A28" s="25" t="s">
        <v>6</v>
      </c>
      <c r="B28" s="28" t="s">
        <v>12</v>
      </c>
      <c r="C28" s="27">
        <v>44375</v>
      </c>
      <c r="D28" s="29">
        <v>2063</v>
      </c>
      <c r="E28" s="31">
        <v>0</v>
      </c>
      <c r="F28" s="32" t="s">
        <v>8</v>
      </c>
    </row>
    <row r="29" spans="1:6" s="4" customFormat="1" x14ac:dyDescent="0.2">
      <c r="A29" s="4" t="s">
        <v>6</v>
      </c>
      <c r="B29" s="4" t="s">
        <v>26</v>
      </c>
      <c r="C29" s="5">
        <v>44382</v>
      </c>
      <c r="D29" s="10">
        <v>2437.96</v>
      </c>
      <c r="E29" s="7">
        <v>0</v>
      </c>
      <c r="F29" s="13"/>
    </row>
    <row r="30" spans="1:6" s="4" customFormat="1" x14ac:dyDescent="0.2">
      <c r="A30" s="4" t="s">
        <v>6</v>
      </c>
      <c r="B30" s="4" t="s">
        <v>28</v>
      </c>
      <c r="C30" s="5">
        <v>44385</v>
      </c>
      <c r="D30" s="10">
        <v>2077.4699999999998</v>
      </c>
      <c r="E30" s="7" t="s">
        <v>13</v>
      </c>
      <c r="F30" s="13"/>
    </row>
    <row r="31" spans="1:6" s="4" customFormat="1" x14ac:dyDescent="0.2">
      <c r="A31" s="4" t="s">
        <v>6</v>
      </c>
      <c r="B31" s="4" t="s">
        <v>51</v>
      </c>
      <c r="C31" s="5">
        <v>44389</v>
      </c>
      <c r="D31" s="10">
        <v>2045.32</v>
      </c>
      <c r="E31" s="7" t="s">
        <v>13</v>
      </c>
      <c r="F31" s="13"/>
    </row>
    <row r="32" spans="1:6" s="4" customFormat="1" x14ac:dyDescent="0.2">
      <c r="A32" s="4" t="s">
        <v>10</v>
      </c>
      <c r="B32" s="4" t="s">
        <v>38</v>
      </c>
      <c r="C32" s="5">
        <v>44395</v>
      </c>
      <c r="D32" s="10">
        <v>2075.3200000000002</v>
      </c>
      <c r="E32" s="7">
        <v>0</v>
      </c>
      <c r="F32" s="13"/>
    </row>
    <row r="33" spans="1:6" s="4" customFormat="1" x14ac:dyDescent="0.2">
      <c r="A33" s="4" t="s">
        <v>6</v>
      </c>
      <c r="B33" s="4" t="s">
        <v>52</v>
      </c>
      <c r="C33" s="5">
        <v>44403</v>
      </c>
      <c r="D33" s="10">
        <v>1981</v>
      </c>
      <c r="E33" s="7">
        <v>0</v>
      </c>
      <c r="F33" s="13"/>
    </row>
    <row r="34" spans="1:6" x14ac:dyDescent="0.2">
      <c r="A34" s="25" t="s">
        <v>6</v>
      </c>
      <c r="B34" s="4" t="s">
        <v>7</v>
      </c>
      <c r="C34" s="27">
        <v>44410</v>
      </c>
      <c r="D34" s="29">
        <v>2080</v>
      </c>
      <c r="E34" s="33" t="s">
        <v>53</v>
      </c>
      <c r="F34" s="32" t="s">
        <v>8</v>
      </c>
    </row>
    <row r="35" spans="1:6" s="4" customFormat="1" x14ac:dyDescent="0.2">
      <c r="A35" s="4" t="s">
        <v>6</v>
      </c>
      <c r="B35" s="4" t="s">
        <v>22</v>
      </c>
      <c r="C35" s="5">
        <v>44412</v>
      </c>
      <c r="D35" s="10">
        <v>2046.2</v>
      </c>
      <c r="E35" s="7">
        <v>0</v>
      </c>
      <c r="F35" s="13" t="s">
        <v>8</v>
      </c>
    </row>
    <row r="36" spans="1:6" x14ac:dyDescent="0.2">
      <c r="A36" s="25" t="s">
        <v>6</v>
      </c>
      <c r="B36" s="4" t="s">
        <v>34</v>
      </c>
      <c r="C36" s="27">
        <v>44427</v>
      </c>
      <c r="D36" s="29">
        <v>2045.32</v>
      </c>
      <c r="E36" s="33" t="s">
        <v>53</v>
      </c>
      <c r="F36" s="32" t="s">
        <v>8</v>
      </c>
    </row>
    <row r="37" spans="1:6" x14ac:dyDescent="0.2">
      <c r="A37" s="25" t="s">
        <v>10</v>
      </c>
      <c r="B37" s="28" t="s">
        <v>17</v>
      </c>
      <c r="C37" s="27">
        <v>44427</v>
      </c>
      <c r="D37" s="29">
        <v>2145.7399999999998</v>
      </c>
      <c r="E37" s="31">
        <v>0</v>
      </c>
      <c r="F37" s="32" t="s">
        <v>8</v>
      </c>
    </row>
    <row r="38" spans="1:6" x14ac:dyDescent="0.2">
      <c r="A38" s="25" t="s">
        <v>6</v>
      </c>
      <c r="B38" s="4" t="s">
        <v>23</v>
      </c>
      <c r="C38" s="27">
        <v>44428</v>
      </c>
      <c r="D38" s="29">
        <v>2063.64</v>
      </c>
      <c r="E38" s="33" t="s">
        <v>53</v>
      </c>
      <c r="F38" s="32" t="s">
        <v>8</v>
      </c>
    </row>
    <row r="39" spans="1:6" x14ac:dyDescent="0.2">
      <c r="A39" s="25" t="s">
        <v>6</v>
      </c>
      <c r="B39" s="4" t="s">
        <v>12</v>
      </c>
      <c r="C39" s="27">
        <v>44431</v>
      </c>
      <c r="D39" s="29">
        <v>1981</v>
      </c>
      <c r="E39" s="33" t="s">
        <v>53</v>
      </c>
      <c r="F39" s="32" t="s">
        <v>8</v>
      </c>
    </row>
    <row r="40" spans="1:6" x14ac:dyDescent="0.2">
      <c r="A40" s="25" t="s">
        <v>6</v>
      </c>
      <c r="B40" s="4" t="s">
        <v>23</v>
      </c>
      <c r="C40" s="27">
        <v>44435</v>
      </c>
      <c r="D40" s="29">
        <v>2074.86</v>
      </c>
      <c r="E40" s="31">
        <v>0</v>
      </c>
      <c r="F40" s="32" t="s">
        <v>8</v>
      </c>
    </row>
    <row r="41" spans="1:6" s="4" customFormat="1" x14ac:dyDescent="0.2">
      <c r="A41" s="4" t="s">
        <v>6</v>
      </c>
      <c r="B41" s="4" t="s">
        <v>22</v>
      </c>
      <c r="C41" s="5">
        <v>44441</v>
      </c>
      <c r="D41" s="10">
        <v>2057.4699999999998</v>
      </c>
      <c r="E41" s="7">
        <v>433</v>
      </c>
      <c r="F41" s="13" t="s">
        <v>8</v>
      </c>
    </row>
    <row r="42" spans="1:6" x14ac:dyDescent="0.2">
      <c r="A42" s="25" t="s">
        <v>6</v>
      </c>
      <c r="B42" s="4" t="s">
        <v>33</v>
      </c>
      <c r="C42" s="27">
        <v>44443</v>
      </c>
      <c r="D42" s="29">
        <v>1986</v>
      </c>
      <c r="E42" s="33" t="s">
        <v>53</v>
      </c>
      <c r="F42" s="32" t="s">
        <v>8</v>
      </c>
    </row>
    <row r="43" spans="1:6" s="4" customFormat="1" x14ac:dyDescent="0.2">
      <c r="A43" s="4" t="s">
        <v>6</v>
      </c>
      <c r="B43" s="4" t="s">
        <v>22</v>
      </c>
      <c r="C43" s="5">
        <v>44449</v>
      </c>
      <c r="D43" s="10">
        <v>1986</v>
      </c>
      <c r="E43" s="7" t="s">
        <v>53</v>
      </c>
      <c r="F43" s="13" t="s">
        <v>8</v>
      </c>
    </row>
    <row r="44" spans="1:6" x14ac:dyDescent="0.2">
      <c r="A44" s="25" t="s">
        <v>6</v>
      </c>
      <c r="B44" s="25" t="s">
        <v>29</v>
      </c>
      <c r="C44" s="27">
        <v>44457</v>
      </c>
      <c r="D44" s="29">
        <v>2063</v>
      </c>
      <c r="E44" s="31">
        <v>0</v>
      </c>
      <c r="F44" s="32" t="s">
        <v>8</v>
      </c>
    </row>
    <row r="45" spans="1:6" x14ac:dyDescent="0.2">
      <c r="A45" s="25" t="s">
        <v>6</v>
      </c>
      <c r="B45" s="4" t="s">
        <v>11</v>
      </c>
      <c r="C45" s="27">
        <v>44466</v>
      </c>
      <c r="D45" s="29">
        <v>2068</v>
      </c>
      <c r="E45" s="33" t="s">
        <v>53</v>
      </c>
      <c r="F45" s="32" t="s">
        <v>8</v>
      </c>
    </row>
    <row r="46" spans="1:6" s="3" customFormat="1" x14ac:dyDescent="0.2">
      <c r="A46" s="4" t="s">
        <v>10</v>
      </c>
      <c r="B46" s="4" t="s">
        <v>11</v>
      </c>
      <c r="C46" s="5">
        <v>44468</v>
      </c>
      <c r="D46" s="10">
        <v>2153</v>
      </c>
      <c r="E46" s="7">
        <v>0</v>
      </c>
      <c r="F46" s="13" t="s">
        <v>8</v>
      </c>
    </row>
    <row r="47" spans="1:6" x14ac:dyDescent="0.2">
      <c r="A47" s="25" t="s">
        <v>6</v>
      </c>
      <c r="B47" s="4" t="s">
        <v>20</v>
      </c>
      <c r="C47" s="27">
        <v>44473</v>
      </c>
      <c r="D47" s="29">
        <v>2063</v>
      </c>
      <c r="E47" s="33" t="s">
        <v>53</v>
      </c>
      <c r="F47" s="32" t="s">
        <v>8</v>
      </c>
    </row>
    <row r="48" spans="1:6" x14ac:dyDescent="0.2">
      <c r="A48" s="25" t="s">
        <v>6</v>
      </c>
      <c r="B48" s="4" t="s">
        <v>20</v>
      </c>
      <c r="C48" s="27">
        <v>44473</v>
      </c>
      <c r="D48" s="29">
        <v>495</v>
      </c>
      <c r="E48" s="33" t="s">
        <v>53</v>
      </c>
      <c r="F48" s="32" t="s">
        <v>8</v>
      </c>
    </row>
    <row r="49" spans="1:6" x14ac:dyDescent="0.2">
      <c r="A49" s="25" t="s">
        <v>6</v>
      </c>
      <c r="B49" s="25" t="s">
        <v>37</v>
      </c>
      <c r="C49" s="27">
        <v>44495</v>
      </c>
      <c r="D49" s="29">
        <v>1991</v>
      </c>
      <c r="E49" s="31">
        <v>0</v>
      </c>
      <c r="F49" s="32" t="s">
        <v>8</v>
      </c>
    </row>
    <row r="50" spans="1:6" x14ac:dyDescent="0.2">
      <c r="A50" s="25" t="s">
        <v>6</v>
      </c>
      <c r="B50" s="4" t="s">
        <v>20</v>
      </c>
      <c r="C50" s="27">
        <v>44501</v>
      </c>
      <c r="D50" s="29">
        <v>2145.64</v>
      </c>
      <c r="E50" s="33" t="s">
        <v>53</v>
      </c>
      <c r="F50" s="32" t="s">
        <v>8</v>
      </c>
    </row>
    <row r="51" spans="1:6" x14ac:dyDescent="0.2">
      <c r="A51" s="25" t="s">
        <v>6</v>
      </c>
      <c r="B51" s="25" t="s">
        <v>22</v>
      </c>
      <c r="C51" s="27">
        <v>44502</v>
      </c>
      <c r="D51" s="29">
        <v>2045.32</v>
      </c>
      <c r="E51" s="26">
        <v>4602</v>
      </c>
      <c r="F51" s="32" t="s">
        <v>8</v>
      </c>
    </row>
    <row r="52" spans="1:6" x14ac:dyDescent="0.2">
      <c r="A52" s="25" t="s">
        <v>6</v>
      </c>
      <c r="B52" s="25" t="s">
        <v>24</v>
      </c>
      <c r="C52" s="27">
        <v>44506</v>
      </c>
      <c r="D52" s="29">
        <v>2057.4699999999998</v>
      </c>
      <c r="E52" s="31">
        <v>0</v>
      </c>
      <c r="F52" s="32" t="s">
        <v>8</v>
      </c>
    </row>
    <row r="53" spans="1:6" x14ac:dyDescent="0.2">
      <c r="A53" s="25" t="s">
        <v>6</v>
      </c>
      <c r="B53" s="4" t="s">
        <v>33</v>
      </c>
      <c r="C53" s="27">
        <v>44510</v>
      </c>
      <c r="D53" s="29">
        <v>1786</v>
      </c>
      <c r="E53" s="33" t="s">
        <v>53</v>
      </c>
      <c r="F53" s="32" t="s">
        <v>8</v>
      </c>
    </row>
    <row r="54" spans="1:6" x14ac:dyDescent="0.2">
      <c r="A54" s="25" t="s">
        <v>6</v>
      </c>
      <c r="B54" s="28" t="s">
        <v>22</v>
      </c>
      <c r="C54" s="27">
        <v>44512</v>
      </c>
      <c r="D54" s="29">
        <v>2051</v>
      </c>
      <c r="E54" s="31">
        <v>0</v>
      </c>
      <c r="F54" s="32" t="s">
        <v>8</v>
      </c>
    </row>
    <row r="55" spans="1:6" x14ac:dyDescent="0.2">
      <c r="A55" s="25" t="s">
        <v>6</v>
      </c>
      <c r="B55" s="25" t="s">
        <v>50</v>
      </c>
      <c r="C55" s="27">
        <v>44517</v>
      </c>
      <c r="D55" s="29">
        <v>1868</v>
      </c>
      <c r="E55" s="30" t="s">
        <v>53</v>
      </c>
      <c r="F55" s="32" t="s">
        <v>8</v>
      </c>
    </row>
    <row r="56" spans="1:6" x14ac:dyDescent="0.2">
      <c r="A56" s="25" t="s">
        <v>6</v>
      </c>
      <c r="B56" s="25" t="s">
        <v>7</v>
      </c>
      <c r="C56" s="27">
        <v>44529</v>
      </c>
      <c r="D56" s="29">
        <v>2058.7199999999998</v>
      </c>
      <c r="E56" s="30" t="s">
        <v>53</v>
      </c>
      <c r="F56" s="32" t="s">
        <v>8</v>
      </c>
    </row>
    <row r="57" spans="1:6" x14ac:dyDescent="0.2">
      <c r="A57" s="25" t="s">
        <v>6</v>
      </c>
      <c r="B57" s="25" t="s">
        <v>51</v>
      </c>
      <c r="C57" s="27">
        <v>44540</v>
      </c>
      <c r="D57" s="29">
        <v>2252</v>
      </c>
      <c r="E57" s="34">
        <v>1920</v>
      </c>
      <c r="F57" s="32" t="s">
        <v>8</v>
      </c>
    </row>
    <row r="58" spans="1:6" x14ac:dyDescent="0.2">
      <c r="A58" s="25" t="s">
        <v>6</v>
      </c>
      <c r="B58" s="25" t="s">
        <v>9</v>
      </c>
      <c r="C58" s="27">
        <v>44540</v>
      </c>
      <c r="D58" s="29">
        <v>2296</v>
      </c>
      <c r="E58" s="35">
        <v>0</v>
      </c>
      <c r="F58" s="32" t="s">
        <v>8</v>
      </c>
    </row>
    <row r="59" spans="1:6" s="4" customFormat="1" x14ac:dyDescent="0.2">
      <c r="A59" s="25" t="s">
        <v>6</v>
      </c>
      <c r="B59" s="25" t="s">
        <v>9</v>
      </c>
      <c r="C59" s="27">
        <v>44540</v>
      </c>
      <c r="D59" s="29">
        <v>72.12</v>
      </c>
      <c r="E59" s="35">
        <v>0</v>
      </c>
      <c r="F59" s="32" t="s">
        <v>8</v>
      </c>
    </row>
    <row r="60" spans="1:6" x14ac:dyDescent="0.2">
      <c r="A60" s="4" t="s">
        <v>6</v>
      </c>
      <c r="B60" s="4" t="s">
        <v>50</v>
      </c>
      <c r="C60" s="5">
        <v>44543</v>
      </c>
      <c r="D60" s="10">
        <v>1981</v>
      </c>
      <c r="E60" s="7" t="s">
        <v>13</v>
      </c>
      <c r="F60" s="13"/>
    </row>
    <row r="61" spans="1:6" x14ac:dyDescent="0.2">
      <c r="A61" s="25" t="s">
        <v>6</v>
      </c>
      <c r="B61" s="25" t="s">
        <v>23</v>
      </c>
      <c r="C61" s="27">
        <v>44560</v>
      </c>
      <c r="D61" s="29">
        <v>2132.3200000000002</v>
      </c>
      <c r="E61" s="31">
        <v>0</v>
      </c>
      <c r="F61" s="32" t="s">
        <v>8</v>
      </c>
    </row>
    <row r="62" spans="1:6" s="3" customFormat="1" x14ac:dyDescent="0.2">
      <c r="A62" s="25" t="s">
        <v>10</v>
      </c>
      <c r="B62" s="25" t="s">
        <v>29</v>
      </c>
      <c r="C62" s="27">
        <v>44560</v>
      </c>
      <c r="D62" s="29">
        <v>2147</v>
      </c>
      <c r="E62" s="31">
        <v>2147</v>
      </c>
      <c r="F62" s="32" t="s">
        <v>8</v>
      </c>
    </row>
    <row r="63" spans="1:6" x14ac:dyDescent="0.2">
      <c r="A63" s="4" t="s">
        <v>6</v>
      </c>
      <c r="B63" s="4" t="s">
        <v>11</v>
      </c>
      <c r="C63" s="5" t="s">
        <v>65</v>
      </c>
      <c r="D63" s="10">
        <v>2088.0100000000002</v>
      </c>
      <c r="E63" s="7">
        <v>2088.0100000000002</v>
      </c>
      <c r="F63" s="13" t="s">
        <v>8</v>
      </c>
    </row>
  </sheetData>
  <phoneticPr fontId="6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7"/>
  <sheetViews>
    <sheetView workbookViewId="0">
      <selection sqref="A1:XFD1"/>
    </sheetView>
  </sheetViews>
  <sheetFormatPr defaultRowHeight="12.75" x14ac:dyDescent="0.2"/>
  <cols>
    <col min="1" max="1" width="9.7109375" customWidth="1"/>
    <col min="2" max="2" width="12.28515625" customWidth="1"/>
    <col min="3" max="3" width="10.140625" customWidth="1"/>
    <col min="4" max="4" width="15.5703125" customWidth="1"/>
    <col min="5" max="5" width="19.28515625" style="17" customWidth="1"/>
    <col min="6" max="6" width="22.7109375" customWidth="1"/>
  </cols>
  <sheetData>
    <row r="1" spans="1:7" s="1" customFormat="1" ht="15" customHeight="1" x14ac:dyDescent="0.2">
      <c r="A1" s="15" t="s">
        <v>0</v>
      </c>
      <c r="B1" s="15" t="s">
        <v>1</v>
      </c>
      <c r="C1" s="15" t="s">
        <v>2</v>
      </c>
      <c r="D1" s="16" t="s">
        <v>3</v>
      </c>
      <c r="E1" s="6" t="s">
        <v>4</v>
      </c>
      <c r="F1" s="15" t="s">
        <v>47</v>
      </c>
      <c r="G1" s="15"/>
    </row>
    <row r="2" spans="1:7" x14ac:dyDescent="0.2">
      <c r="A2" s="2" t="s">
        <v>6</v>
      </c>
      <c r="B2" s="2" t="s">
        <v>22</v>
      </c>
      <c r="C2" s="18">
        <v>44562</v>
      </c>
      <c r="D2" s="11">
        <v>2068</v>
      </c>
      <c r="E2" t="s">
        <v>53</v>
      </c>
      <c r="F2" s="2" t="s">
        <v>8</v>
      </c>
    </row>
    <row r="3" spans="1:7" x14ac:dyDescent="0.2">
      <c r="A3" s="2" t="s">
        <v>6</v>
      </c>
      <c r="B3" s="2" t="s">
        <v>29</v>
      </c>
      <c r="C3" s="18">
        <v>44568</v>
      </c>
      <c r="D3" s="11">
        <v>2098</v>
      </c>
      <c r="E3" s="46"/>
      <c r="F3" s="2"/>
    </row>
    <row r="4" spans="1:7" x14ac:dyDescent="0.2">
      <c r="A4" s="2" t="s">
        <v>6</v>
      </c>
      <c r="B4" s="2" t="s">
        <v>24</v>
      </c>
      <c r="C4" s="18">
        <v>44569</v>
      </c>
      <c r="D4" s="11">
        <v>1786</v>
      </c>
      <c r="E4" s="47">
        <v>1111.51</v>
      </c>
      <c r="F4" s="2" t="s">
        <v>8</v>
      </c>
    </row>
    <row r="5" spans="1:7" x14ac:dyDescent="0.2">
      <c r="A5" s="2" t="s">
        <v>6</v>
      </c>
      <c r="B5" s="2" t="s">
        <v>12</v>
      </c>
      <c r="C5" s="18">
        <v>44570</v>
      </c>
      <c r="D5" s="11">
        <v>2557.37</v>
      </c>
      <c r="E5" s="11">
        <v>0</v>
      </c>
      <c r="F5" s="2" t="s">
        <v>8</v>
      </c>
    </row>
    <row r="6" spans="1:7" x14ac:dyDescent="0.2">
      <c r="A6" s="2" t="s">
        <v>6</v>
      </c>
      <c r="B6" s="2" t="s">
        <v>12</v>
      </c>
      <c r="C6" s="18">
        <v>44572</v>
      </c>
      <c r="D6" s="11">
        <v>1882.37</v>
      </c>
      <c r="E6" s="11" t="s">
        <v>53</v>
      </c>
    </row>
    <row r="7" spans="1:7" x14ac:dyDescent="0.2">
      <c r="A7" s="2" t="s">
        <v>10</v>
      </c>
      <c r="B7" s="2" t="s">
        <v>32</v>
      </c>
      <c r="C7" s="18">
        <v>44575</v>
      </c>
      <c r="D7" s="11">
        <v>2452</v>
      </c>
      <c r="E7" t="s">
        <v>53</v>
      </c>
      <c r="F7" s="2" t="s">
        <v>8</v>
      </c>
    </row>
    <row r="8" spans="1:7" x14ac:dyDescent="0.2">
      <c r="A8" s="2" t="s">
        <v>6</v>
      </c>
      <c r="B8" s="2" t="s">
        <v>26</v>
      </c>
      <c r="C8" s="18">
        <v>44579</v>
      </c>
      <c r="D8" s="11">
        <v>2080.96</v>
      </c>
      <c r="E8" s="11">
        <v>0</v>
      </c>
      <c r="F8" s="2" t="s">
        <v>8</v>
      </c>
    </row>
    <row r="9" spans="1:7" x14ac:dyDescent="0.2">
      <c r="A9" s="2" t="s">
        <v>6</v>
      </c>
      <c r="B9" s="2" t="s">
        <v>11</v>
      </c>
      <c r="C9" s="18">
        <v>44586</v>
      </c>
      <c r="D9" s="11">
        <v>2050.96</v>
      </c>
      <c r="E9" s="2">
        <v>546.47</v>
      </c>
      <c r="F9" s="2" t="s">
        <v>8</v>
      </c>
    </row>
    <row r="10" spans="1:7" x14ac:dyDescent="0.2">
      <c r="A10" s="2" t="s">
        <v>6</v>
      </c>
      <c r="B10" s="2" t="s">
        <v>11</v>
      </c>
      <c r="C10" s="18">
        <v>44591</v>
      </c>
      <c r="D10" s="11">
        <v>2083.13</v>
      </c>
      <c r="E10" s="11">
        <v>0</v>
      </c>
      <c r="F10" s="2" t="s">
        <v>8</v>
      </c>
    </row>
    <row r="11" spans="1:7" x14ac:dyDescent="0.2">
      <c r="A11" s="2" t="s">
        <v>6</v>
      </c>
      <c r="B11" s="2" t="s">
        <v>7</v>
      </c>
      <c r="C11" s="18">
        <v>44606</v>
      </c>
      <c r="D11" s="11">
        <v>2091.14</v>
      </c>
      <c r="E11" s="11" t="s">
        <v>53</v>
      </c>
      <c r="F11" t="s">
        <v>8</v>
      </c>
    </row>
    <row r="12" spans="1:7" x14ac:dyDescent="0.2">
      <c r="A12" s="2" t="s">
        <v>6</v>
      </c>
      <c r="B12" s="2" t="s">
        <v>20</v>
      </c>
      <c r="C12" s="18">
        <v>44609</v>
      </c>
      <c r="D12" s="11">
        <v>1986</v>
      </c>
      <c r="E12" s="11">
        <v>750</v>
      </c>
      <c r="F12" s="2" t="s">
        <v>8</v>
      </c>
    </row>
    <row r="13" spans="1:7" x14ac:dyDescent="0.2">
      <c r="A13" s="2" t="s">
        <v>6</v>
      </c>
      <c r="B13" s="2" t="s">
        <v>24</v>
      </c>
      <c r="C13" s="18">
        <v>44616</v>
      </c>
      <c r="D13" s="11">
        <v>2082.37</v>
      </c>
      <c r="E13" s="11" t="s">
        <v>53</v>
      </c>
      <c r="F13" s="2"/>
    </row>
    <row r="14" spans="1:7" x14ac:dyDescent="0.2">
      <c r="A14" s="2" t="s">
        <v>6</v>
      </c>
      <c r="B14" s="2" t="s">
        <v>27</v>
      </c>
      <c r="C14" s="18">
        <v>44620</v>
      </c>
      <c r="D14" s="11">
        <f>1991.37+86</f>
        <v>2077.37</v>
      </c>
      <c r="E14" s="11" t="s">
        <v>53</v>
      </c>
      <c r="F14" s="2" t="s">
        <v>8</v>
      </c>
    </row>
    <row r="15" spans="1:7" x14ac:dyDescent="0.2">
      <c r="A15" s="2" t="s">
        <v>10</v>
      </c>
      <c r="B15" s="2" t="s">
        <v>12</v>
      </c>
      <c r="C15" s="18">
        <v>44637</v>
      </c>
      <c r="D15" s="11">
        <v>1975.01</v>
      </c>
      <c r="E15" s="48">
        <v>1975.01</v>
      </c>
      <c r="F15" s="2" t="s">
        <v>8</v>
      </c>
    </row>
    <row r="16" spans="1:7" x14ac:dyDescent="0.2">
      <c r="A16" s="2" t="s">
        <v>6</v>
      </c>
      <c r="B16" s="2" t="s">
        <v>29</v>
      </c>
      <c r="C16" s="18">
        <v>44638</v>
      </c>
      <c r="D16" s="11">
        <v>2016</v>
      </c>
      <c r="E16" s="11" t="s">
        <v>53</v>
      </c>
      <c r="F16" s="2" t="s">
        <v>8</v>
      </c>
    </row>
    <row r="17" spans="1:6" x14ac:dyDescent="0.2">
      <c r="A17" s="2" t="s">
        <v>6</v>
      </c>
      <c r="B17" s="2" t="s">
        <v>17</v>
      </c>
      <c r="C17" s="18">
        <v>44641</v>
      </c>
      <c r="D17" s="11">
        <v>2670</v>
      </c>
      <c r="E17" s="11" t="s">
        <v>53</v>
      </c>
      <c r="F17" s="2" t="s">
        <v>8</v>
      </c>
    </row>
    <row r="18" spans="1:6" x14ac:dyDescent="0.2">
      <c r="A18" s="2" t="s">
        <v>10</v>
      </c>
      <c r="B18" s="2" t="s">
        <v>24</v>
      </c>
      <c r="C18" s="18">
        <v>44643</v>
      </c>
      <c r="D18" s="11">
        <v>1821</v>
      </c>
      <c r="E18" s="11" t="s">
        <v>53</v>
      </c>
      <c r="F18" s="2" t="s">
        <v>8</v>
      </c>
    </row>
    <row r="19" spans="1:6" x14ac:dyDescent="0.2">
      <c r="A19" s="2" t="s">
        <v>10</v>
      </c>
      <c r="B19" s="2" t="s">
        <v>21</v>
      </c>
      <c r="C19" s="18">
        <v>44662</v>
      </c>
      <c r="D19" s="11">
        <v>2105.34</v>
      </c>
      <c r="E19" s="11" t="s">
        <v>53</v>
      </c>
      <c r="F19" s="2" t="s">
        <v>8</v>
      </c>
    </row>
    <row r="20" spans="1:6" x14ac:dyDescent="0.2">
      <c r="A20" s="2" t="s">
        <v>10</v>
      </c>
      <c r="B20" s="2" t="s">
        <v>21</v>
      </c>
      <c r="C20" s="18">
        <v>44662</v>
      </c>
      <c r="D20" s="11">
        <v>530</v>
      </c>
      <c r="E20" s="11" t="s">
        <v>53</v>
      </c>
      <c r="F20" s="2" t="s">
        <v>8</v>
      </c>
    </row>
    <row r="21" spans="1:6" x14ac:dyDescent="0.2">
      <c r="A21" s="2" t="s">
        <v>10</v>
      </c>
      <c r="B21" s="2" t="s">
        <v>23</v>
      </c>
      <c r="C21" s="18">
        <v>44676</v>
      </c>
      <c r="D21" s="11">
        <v>2094.75</v>
      </c>
      <c r="E21" s="11" t="s">
        <v>53</v>
      </c>
      <c r="F21" t="s">
        <v>8</v>
      </c>
    </row>
    <row r="22" spans="1:6" x14ac:dyDescent="0.2">
      <c r="A22" s="2" t="s">
        <v>6</v>
      </c>
      <c r="B22" s="2" t="s">
        <v>7</v>
      </c>
      <c r="C22" s="18">
        <v>44681</v>
      </c>
      <c r="D22" s="11">
        <v>2016</v>
      </c>
      <c r="E22" s="11" t="s">
        <v>53</v>
      </c>
    </row>
    <row r="23" spans="1:6" x14ac:dyDescent="0.2">
      <c r="A23" s="2" t="s">
        <v>6</v>
      </c>
      <c r="B23" s="2" t="s">
        <v>35</v>
      </c>
      <c r="C23" s="18">
        <v>44681</v>
      </c>
      <c r="D23" s="11">
        <v>2178.12</v>
      </c>
      <c r="E23" s="11" t="s">
        <v>53</v>
      </c>
    </row>
    <row r="24" spans="1:6" x14ac:dyDescent="0.2">
      <c r="A24" s="2" t="s">
        <v>6</v>
      </c>
      <c r="B24" s="2" t="s">
        <v>11</v>
      </c>
      <c r="C24" s="18">
        <v>44684</v>
      </c>
      <c r="D24" s="11">
        <v>2696.14</v>
      </c>
      <c r="E24" s="11" t="s">
        <v>53</v>
      </c>
      <c r="F24" t="s">
        <v>8</v>
      </c>
    </row>
    <row r="25" spans="1:6" x14ac:dyDescent="0.2">
      <c r="A25" s="2" t="s">
        <v>6</v>
      </c>
      <c r="B25" s="2" t="s">
        <v>22</v>
      </c>
      <c r="C25" s="18">
        <v>44691</v>
      </c>
      <c r="D25" s="11">
        <v>2182.75</v>
      </c>
      <c r="E25" s="11" t="s">
        <v>53</v>
      </c>
      <c r="F25" s="2" t="s">
        <v>8</v>
      </c>
    </row>
    <row r="26" spans="1:6" x14ac:dyDescent="0.2">
      <c r="A26" s="2" t="s">
        <v>6</v>
      </c>
      <c r="B26" s="2" t="s">
        <v>11</v>
      </c>
      <c r="C26" s="18">
        <v>44701</v>
      </c>
      <c r="D26" s="11">
        <v>1816</v>
      </c>
      <c r="E26" s="11">
        <v>0</v>
      </c>
      <c r="F26" s="2" t="s">
        <v>8</v>
      </c>
    </row>
    <row r="27" spans="1:6" x14ac:dyDescent="0.2">
      <c r="A27" s="2" t="s">
        <v>6</v>
      </c>
      <c r="B27" s="2" t="s">
        <v>11</v>
      </c>
      <c r="C27" s="18">
        <v>44701</v>
      </c>
      <c r="D27" s="11">
        <v>195</v>
      </c>
      <c r="E27" s="11">
        <v>0</v>
      </c>
      <c r="F27" s="2" t="s">
        <v>8</v>
      </c>
    </row>
    <row r="28" spans="1:6" x14ac:dyDescent="0.2">
      <c r="A28" s="2" t="s">
        <v>6</v>
      </c>
      <c r="B28" s="2" t="s">
        <v>22</v>
      </c>
      <c r="C28" s="18">
        <v>44712</v>
      </c>
      <c r="D28" s="11">
        <v>1816</v>
      </c>
      <c r="E28" s="11">
        <v>0</v>
      </c>
      <c r="F28" t="s">
        <v>8</v>
      </c>
    </row>
    <row r="29" spans="1:6" x14ac:dyDescent="0.2">
      <c r="A29" s="2" t="s">
        <v>10</v>
      </c>
      <c r="B29" s="2" t="s">
        <v>25</v>
      </c>
      <c r="C29" s="18">
        <v>44734</v>
      </c>
      <c r="D29" s="11">
        <v>2089.7399999999998</v>
      </c>
      <c r="E29" s="11" t="s">
        <v>53</v>
      </c>
    </row>
    <row r="30" spans="1:6" x14ac:dyDescent="0.2">
      <c r="A30" s="2" t="s">
        <v>6</v>
      </c>
      <c r="B30" s="2" t="s">
        <v>19</v>
      </c>
      <c r="C30" s="18">
        <v>44735</v>
      </c>
      <c r="D30" s="11">
        <v>2491</v>
      </c>
      <c r="E30" s="11">
        <v>2491</v>
      </c>
    </row>
    <row r="31" spans="1:6" x14ac:dyDescent="0.2">
      <c r="A31" s="2" t="s">
        <v>6</v>
      </c>
      <c r="B31" s="2" t="s">
        <v>12</v>
      </c>
      <c r="C31" s="18">
        <v>44739</v>
      </c>
      <c r="D31" s="11">
        <v>2293</v>
      </c>
      <c r="E31" s="11">
        <v>2293</v>
      </c>
    </row>
    <row r="32" spans="1:6" x14ac:dyDescent="0.2">
      <c r="A32" s="2" t="s">
        <v>10</v>
      </c>
      <c r="B32" s="2" t="s">
        <v>33</v>
      </c>
      <c r="C32" s="18">
        <v>44741</v>
      </c>
      <c r="D32" s="11">
        <v>2122</v>
      </c>
      <c r="E32" s="11" t="s">
        <v>53</v>
      </c>
    </row>
    <row r="33" spans="1:6" x14ac:dyDescent="0.2">
      <c r="A33" s="2" t="s">
        <v>6</v>
      </c>
      <c r="B33" s="2" t="s">
        <v>12</v>
      </c>
      <c r="C33" s="18">
        <v>44742</v>
      </c>
      <c r="D33" s="11">
        <v>2066</v>
      </c>
      <c r="E33" s="11" t="s">
        <v>53</v>
      </c>
      <c r="F33" t="s">
        <v>8</v>
      </c>
    </row>
    <row r="34" spans="1:6" x14ac:dyDescent="0.2">
      <c r="A34" s="2" t="s">
        <v>10</v>
      </c>
      <c r="B34" s="2" t="s">
        <v>66</v>
      </c>
      <c r="C34" s="18">
        <v>44745</v>
      </c>
      <c r="D34" s="11">
        <v>1898</v>
      </c>
      <c r="E34" s="11" t="s">
        <v>53</v>
      </c>
    </row>
    <row r="35" spans="1:6" x14ac:dyDescent="0.2">
      <c r="A35" s="2" t="s">
        <v>10</v>
      </c>
      <c r="B35" s="2" t="s">
        <v>66</v>
      </c>
      <c r="C35" s="18">
        <v>44745</v>
      </c>
      <c r="D35" s="11">
        <v>863</v>
      </c>
      <c r="E35" s="11" t="s">
        <v>53</v>
      </c>
    </row>
    <row r="36" spans="1:6" x14ac:dyDescent="0.2">
      <c r="A36" s="2" t="s">
        <v>6</v>
      </c>
      <c r="B36" s="2" t="s">
        <v>24</v>
      </c>
      <c r="C36" s="18">
        <v>44754</v>
      </c>
      <c r="D36" s="11">
        <v>2096.12</v>
      </c>
      <c r="E36" s="11">
        <v>0</v>
      </c>
      <c r="F36" t="s">
        <v>8</v>
      </c>
    </row>
    <row r="37" spans="1:6" x14ac:dyDescent="0.2">
      <c r="A37" s="2" t="s">
        <v>6</v>
      </c>
      <c r="B37" s="2" t="s">
        <v>19</v>
      </c>
      <c r="C37" s="18">
        <v>44760</v>
      </c>
      <c r="D37" s="45">
        <v>2491</v>
      </c>
      <c r="E37" s="11" t="s">
        <v>53</v>
      </c>
      <c r="F37" t="s">
        <v>8</v>
      </c>
    </row>
    <row r="38" spans="1:6" x14ac:dyDescent="0.2">
      <c r="A38" s="2" t="s">
        <v>6</v>
      </c>
      <c r="B38" s="2" t="s">
        <v>7</v>
      </c>
      <c r="C38" s="18">
        <v>44761</v>
      </c>
      <c r="D38" s="11">
        <v>2089.75</v>
      </c>
      <c r="E38" s="11">
        <v>0</v>
      </c>
      <c r="F38" t="s">
        <v>8</v>
      </c>
    </row>
    <row r="39" spans="1:6" x14ac:dyDescent="0.2">
      <c r="A39" s="2" t="s">
        <v>6</v>
      </c>
      <c r="B39" s="2" t="s">
        <v>29</v>
      </c>
      <c r="C39" s="18">
        <v>44761</v>
      </c>
      <c r="D39" s="11">
        <v>2171.75</v>
      </c>
      <c r="E39" s="48" t="s">
        <v>53</v>
      </c>
      <c r="F39" s="2" t="s">
        <v>8</v>
      </c>
    </row>
    <row r="40" spans="1:6" x14ac:dyDescent="0.2">
      <c r="A40" s="2" t="s">
        <v>10</v>
      </c>
      <c r="B40" s="2" t="s">
        <v>31</v>
      </c>
      <c r="C40" s="18">
        <v>44762</v>
      </c>
      <c r="D40" s="11">
        <v>5258</v>
      </c>
      <c r="E40" s="11">
        <v>5258</v>
      </c>
      <c r="F40" t="s">
        <v>8</v>
      </c>
    </row>
    <row r="41" spans="1:6" x14ac:dyDescent="0.2">
      <c r="A41" s="2" t="s">
        <v>10</v>
      </c>
      <c r="B41" s="2" t="s">
        <v>31</v>
      </c>
      <c r="C41" s="18">
        <v>44762</v>
      </c>
      <c r="D41" s="11">
        <v>237.47</v>
      </c>
      <c r="E41" s="11">
        <v>237.46</v>
      </c>
      <c r="F41" t="s">
        <v>8</v>
      </c>
    </row>
    <row r="42" spans="1:6" x14ac:dyDescent="0.2">
      <c r="A42" s="2" t="s">
        <v>6</v>
      </c>
      <c r="B42" s="2" t="s">
        <v>29</v>
      </c>
      <c r="C42" s="18">
        <v>44781</v>
      </c>
      <c r="D42" s="11">
        <v>1816</v>
      </c>
      <c r="E42" s="11">
        <v>0</v>
      </c>
      <c r="F42" t="s">
        <v>8</v>
      </c>
    </row>
    <row r="43" spans="1:6" x14ac:dyDescent="0.2">
      <c r="A43" s="2" t="s">
        <v>6</v>
      </c>
      <c r="B43" s="2" t="s">
        <v>28</v>
      </c>
      <c r="C43" s="18">
        <v>44785</v>
      </c>
      <c r="D43" s="11">
        <v>2089.7399999999998</v>
      </c>
      <c r="E43" s="11">
        <v>0</v>
      </c>
      <c r="F43" t="s">
        <v>8</v>
      </c>
    </row>
    <row r="44" spans="1:6" x14ac:dyDescent="0.2">
      <c r="A44" s="2" t="s">
        <v>6</v>
      </c>
      <c r="B44" s="2" t="s">
        <v>29</v>
      </c>
      <c r="C44" s="18">
        <v>44791</v>
      </c>
      <c r="D44" s="11">
        <v>2089.7399999999998</v>
      </c>
      <c r="E44" s="11">
        <v>0</v>
      </c>
      <c r="F44" t="s">
        <v>8</v>
      </c>
    </row>
    <row r="45" spans="1:6" x14ac:dyDescent="0.2">
      <c r="A45" s="2" t="s">
        <v>6</v>
      </c>
      <c r="B45" s="2" t="s">
        <v>23</v>
      </c>
      <c r="C45" s="18">
        <v>44804</v>
      </c>
      <c r="D45" s="11">
        <v>2084.7399999999998</v>
      </c>
      <c r="E45" s="48" t="s">
        <v>53</v>
      </c>
    </row>
    <row r="46" spans="1:6" x14ac:dyDescent="0.2">
      <c r="A46" s="2" t="s">
        <v>6</v>
      </c>
      <c r="B46" s="2" t="s">
        <v>19</v>
      </c>
      <c r="C46" s="18">
        <v>44829</v>
      </c>
      <c r="D46" s="11">
        <v>2094.75</v>
      </c>
      <c r="E46" s="11" t="s">
        <v>53</v>
      </c>
      <c r="F46" t="s">
        <v>8</v>
      </c>
    </row>
    <row r="47" spans="1:6" x14ac:dyDescent="0.2">
      <c r="A47" s="2" t="s">
        <v>6</v>
      </c>
      <c r="B47" s="2" t="s">
        <v>11</v>
      </c>
      <c r="C47" s="18">
        <v>44829</v>
      </c>
      <c r="D47" s="11">
        <v>2176.75</v>
      </c>
      <c r="E47" s="11">
        <v>0</v>
      </c>
    </row>
    <row r="48" spans="1:6" x14ac:dyDescent="0.2">
      <c r="A48" s="2" t="s">
        <v>6</v>
      </c>
      <c r="B48" s="2" t="s">
        <v>29</v>
      </c>
      <c r="C48" s="18">
        <v>44836</v>
      </c>
      <c r="D48" s="11">
        <v>2375.64</v>
      </c>
      <c r="E48" s="48" t="s">
        <v>53</v>
      </c>
      <c r="F48" t="s">
        <v>8</v>
      </c>
    </row>
    <row r="49" spans="1:6" x14ac:dyDescent="0.2">
      <c r="A49" s="2" t="s">
        <v>6</v>
      </c>
      <c r="B49" s="2" t="s">
        <v>20</v>
      </c>
      <c r="C49" s="18">
        <v>44845</v>
      </c>
      <c r="D49" s="11">
        <v>2011</v>
      </c>
      <c r="E49" s="11">
        <v>0</v>
      </c>
      <c r="F49" t="s">
        <v>8</v>
      </c>
    </row>
    <row r="50" spans="1:6" x14ac:dyDescent="0.2">
      <c r="A50" s="2" t="s">
        <v>10</v>
      </c>
      <c r="B50" s="2" t="s">
        <v>11</v>
      </c>
      <c r="C50" s="18">
        <v>44845</v>
      </c>
      <c r="D50" s="11">
        <v>2113.52</v>
      </c>
      <c r="E50" s="11">
        <v>0</v>
      </c>
      <c r="F50" t="s">
        <v>8</v>
      </c>
    </row>
    <row r="51" spans="1:6" x14ac:dyDescent="0.2">
      <c r="A51" s="2" t="s">
        <v>6</v>
      </c>
      <c r="B51" s="2" t="s">
        <v>25</v>
      </c>
      <c r="C51" s="18">
        <v>44854</v>
      </c>
      <c r="D51" s="11">
        <v>2100.7399999999998</v>
      </c>
      <c r="E51" s="11">
        <v>0</v>
      </c>
      <c r="F51" t="s">
        <v>8</v>
      </c>
    </row>
    <row r="52" spans="1:6" x14ac:dyDescent="0.2">
      <c r="A52" s="2" t="s">
        <v>6</v>
      </c>
      <c r="B52" s="2" t="s">
        <v>52</v>
      </c>
      <c r="C52" s="18">
        <v>44874</v>
      </c>
      <c r="D52" s="11">
        <v>1816</v>
      </c>
      <c r="E52" s="11">
        <v>0</v>
      </c>
      <c r="F52" t="s">
        <v>8</v>
      </c>
    </row>
    <row r="53" spans="1:6" x14ac:dyDescent="0.2">
      <c r="A53" s="2" t="s">
        <v>6</v>
      </c>
      <c r="B53" s="2" t="s">
        <v>50</v>
      </c>
      <c r="C53" s="18">
        <v>44884</v>
      </c>
      <c r="D53" s="11">
        <v>2491</v>
      </c>
      <c r="E53" s="11" t="s">
        <v>53</v>
      </c>
      <c r="F53" t="s">
        <v>8</v>
      </c>
    </row>
    <row r="54" spans="1:6" x14ac:dyDescent="0.2">
      <c r="A54" s="2" t="s">
        <v>6</v>
      </c>
      <c r="B54" s="2" t="s">
        <v>21</v>
      </c>
      <c r="C54" s="18">
        <v>44888</v>
      </c>
      <c r="D54" s="11">
        <v>2091.14</v>
      </c>
      <c r="E54" s="11" t="s">
        <v>53</v>
      </c>
      <c r="F54" s="11" t="s">
        <v>53</v>
      </c>
    </row>
    <row r="55" spans="1:6" x14ac:dyDescent="0.2">
      <c r="A55" s="2" t="s">
        <v>6</v>
      </c>
      <c r="B55" s="2" t="s">
        <v>22</v>
      </c>
      <c r="C55" s="18">
        <v>44910</v>
      </c>
      <c r="D55" s="11">
        <v>2109</v>
      </c>
      <c r="E55" s="49">
        <v>2109</v>
      </c>
      <c r="F55" s="18">
        <v>45070</v>
      </c>
    </row>
    <row r="56" spans="1:6" x14ac:dyDescent="0.2">
      <c r="A56" s="2" t="s">
        <v>10</v>
      </c>
      <c r="B56" s="2" t="s">
        <v>23</v>
      </c>
      <c r="C56" s="18">
        <v>44916</v>
      </c>
      <c r="D56" s="11">
        <v>2569.75</v>
      </c>
      <c r="E56" s="11" t="s">
        <v>53</v>
      </c>
      <c r="F56" s="11" t="s">
        <v>53</v>
      </c>
    </row>
    <row r="57" spans="1:6" x14ac:dyDescent="0.2">
      <c r="A57" s="2" t="s">
        <v>6</v>
      </c>
      <c r="B57" s="2" t="s">
        <v>19</v>
      </c>
      <c r="C57" s="18">
        <v>44916</v>
      </c>
      <c r="D57" s="11">
        <v>2296</v>
      </c>
      <c r="E57" s="11">
        <v>2296</v>
      </c>
      <c r="F57" t="s">
        <v>8</v>
      </c>
    </row>
    <row r="58" spans="1:6" x14ac:dyDescent="0.2">
      <c r="A58" s="2" t="s">
        <v>10</v>
      </c>
      <c r="B58" s="2" t="s">
        <v>12</v>
      </c>
      <c r="C58" s="18">
        <v>44880</v>
      </c>
      <c r="D58" s="11">
        <v>1901.14</v>
      </c>
      <c r="E58" s="50">
        <v>0</v>
      </c>
      <c r="F58" s="11" t="s">
        <v>8</v>
      </c>
    </row>
    <row r="59" spans="1:6" x14ac:dyDescent="0.2">
      <c r="A59" s="2" t="s">
        <v>6</v>
      </c>
      <c r="B59" s="2" t="s">
        <v>23</v>
      </c>
      <c r="C59" s="18">
        <v>44909</v>
      </c>
      <c r="D59" s="11">
        <v>1207</v>
      </c>
      <c r="E59" s="50">
        <v>1207</v>
      </c>
      <c r="F59" s="2" t="s">
        <v>53</v>
      </c>
    </row>
    <row r="60" spans="1:6" x14ac:dyDescent="0.2">
      <c r="A60" s="2" t="s">
        <v>6</v>
      </c>
      <c r="B60" s="2" t="s">
        <v>29</v>
      </c>
      <c r="C60" s="18">
        <v>44913</v>
      </c>
      <c r="D60" s="11">
        <v>2185.9</v>
      </c>
      <c r="E60" s="46">
        <v>1624.88</v>
      </c>
      <c r="F60" s="11" t="s">
        <v>8</v>
      </c>
    </row>
    <row r="61" spans="1:6" x14ac:dyDescent="0.2">
      <c r="A61" s="2" t="s">
        <v>6</v>
      </c>
      <c r="B61" s="2" t="s">
        <v>12</v>
      </c>
      <c r="C61" s="18">
        <v>44907</v>
      </c>
      <c r="D61" s="11">
        <v>1125</v>
      </c>
      <c r="E61" s="46">
        <v>0</v>
      </c>
      <c r="F61" s="2" t="s">
        <v>8</v>
      </c>
    </row>
    <row r="62" spans="1:6" x14ac:dyDescent="0.2">
      <c r="A62" s="2" t="s">
        <v>6</v>
      </c>
      <c r="B62" s="2" t="s">
        <v>11</v>
      </c>
      <c r="C62" s="18">
        <v>44938</v>
      </c>
      <c r="D62" s="11">
        <v>2546</v>
      </c>
      <c r="E62" t="s">
        <v>53</v>
      </c>
      <c r="F62" s="11" t="s">
        <v>8</v>
      </c>
    </row>
    <row r="63" spans="1:6" x14ac:dyDescent="0.2">
      <c r="A63" s="2" t="s">
        <v>10</v>
      </c>
      <c r="B63" s="2" t="s">
        <v>28</v>
      </c>
      <c r="C63" s="18">
        <v>44920</v>
      </c>
      <c r="D63" s="11">
        <v>4138</v>
      </c>
      <c r="E63" s="46">
        <v>4138</v>
      </c>
      <c r="F63" s="2" t="s">
        <v>8</v>
      </c>
    </row>
    <row r="64" spans="1:6" x14ac:dyDescent="0.2">
      <c r="A64" s="2" t="s">
        <v>6</v>
      </c>
      <c r="B64" s="2" t="s">
        <v>50</v>
      </c>
      <c r="C64" s="18">
        <v>44877</v>
      </c>
      <c r="D64" s="11">
        <v>1821</v>
      </c>
      <c r="E64"/>
    </row>
    <row r="65" spans="1:6" x14ac:dyDescent="0.2">
      <c r="A65" s="2" t="s">
        <v>10</v>
      </c>
      <c r="B65" s="2" t="s">
        <v>19</v>
      </c>
      <c r="C65" s="18">
        <v>44658</v>
      </c>
      <c r="D65" s="11">
        <v>1903</v>
      </c>
      <c r="E65" s="46">
        <v>0</v>
      </c>
      <c r="F65">
        <v>0</v>
      </c>
    </row>
    <row r="66" spans="1:6" x14ac:dyDescent="0.2">
      <c r="A66" s="2" t="s">
        <v>6</v>
      </c>
      <c r="B66" s="2" t="s">
        <v>11</v>
      </c>
      <c r="C66" s="18">
        <v>44705</v>
      </c>
      <c r="D66" s="11">
        <v>2094.75</v>
      </c>
      <c r="E66" s="46"/>
    </row>
    <row r="67" spans="1:6" x14ac:dyDescent="0.2">
      <c r="A67" s="2" t="s">
        <v>6</v>
      </c>
      <c r="B67" s="2" t="s">
        <v>12</v>
      </c>
      <c r="C67" s="18">
        <v>44877</v>
      </c>
      <c r="D67" s="11">
        <v>2394</v>
      </c>
      <c r="E67" s="46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77C6-E03D-41DB-B700-EE282F1F5FE6}">
  <dimension ref="A1:G11"/>
  <sheetViews>
    <sheetView tabSelected="1" workbookViewId="0">
      <selection activeCell="E14" sqref="E14"/>
    </sheetView>
  </sheetViews>
  <sheetFormatPr defaultRowHeight="12.75" x14ac:dyDescent="0.2"/>
  <cols>
    <col min="1" max="1" width="7.5703125" bestFit="1" customWidth="1"/>
    <col min="2" max="2" width="12.140625" customWidth="1"/>
    <col min="3" max="3" width="11.140625" customWidth="1"/>
    <col min="4" max="4" width="16" customWidth="1"/>
    <col min="5" max="5" width="17.42578125" bestFit="1" customWidth="1"/>
    <col min="6" max="6" width="20.85546875" bestFit="1" customWidth="1"/>
  </cols>
  <sheetData>
    <row r="1" spans="1:7" s="1" customFormat="1" ht="15" customHeight="1" x14ac:dyDescent="0.2">
      <c r="A1" s="15" t="s">
        <v>0</v>
      </c>
      <c r="B1" s="15" t="s">
        <v>1</v>
      </c>
      <c r="C1" s="15" t="s">
        <v>2</v>
      </c>
      <c r="D1" s="16" t="s">
        <v>3</v>
      </c>
      <c r="E1" s="6" t="s">
        <v>4</v>
      </c>
      <c r="F1" s="15" t="s">
        <v>47</v>
      </c>
      <c r="G1" s="15"/>
    </row>
    <row r="2" spans="1:7" x14ac:dyDescent="0.2">
      <c r="A2" s="2" t="s">
        <v>6</v>
      </c>
      <c r="B2" s="2" t="s">
        <v>12</v>
      </c>
      <c r="C2" s="18">
        <v>44930</v>
      </c>
      <c r="D2" s="11">
        <v>1867</v>
      </c>
      <c r="E2" s="2" t="s">
        <v>53</v>
      </c>
      <c r="F2" s="2" t="s">
        <v>53</v>
      </c>
    </row>
    <row r="3" spans="1:7" x14ac:dyDescent="0.2">
      <c r="A3" s="2" t="s">
        <v>10</v>
      </c>
      <c r="B3" s="2" t="s">
        <v>7</v>
      </c>
      <c r="C3" s="18">
        <v>44980</v>
      </c>
      <c r="D3" s="11">
        <v>2171</v>
      </c>
      <c r="E3" s="2" t="s">
        <v>53</v>
      </c>
      <c r="F3" s="2" t="s">
        <v>53</v>
      </c>
    </row>
    <row r="4" spans="1:7" x14ac:dyDescent="0.2">
      <c r="A4" s="2" t="s">
        <v>6</v>
      </c>
      <c r="B4" s="2" t="s">
        <v>20</v>
      </c>
      <c r="C4" s="18">
        <v>44961</v>
      </c>
      <c r="D4" s="11">
        <v>2462.2399999999998</v>
      </c>
      <c r="E4" s="2" t="s">
        <v>53</v>
      </c>
      <c r="F4" s="2" t="s">
        <v>53</v>
      </c>
    </row>
    <row r="5" spans="1:7" x14ac:dyDescent="0.2">
      <c r="A5" s="2" t="s">
        <v>6</v>
      </c>
      <c r="B5" s="2" t="s">
        <v>67</v>
      </c>
      <c r="C5" s="18">
        <v>44975</v>
      </c>
      <c r="D5" s="11">
        <v>1705.15</v>
      </c>
      <c r="E5" s="11">
        <v>1705.15</v>
      </c>
      <c r="F5" s="2" t="s">
        <v>53</v>
      </c>
    </row>
    <row r="6" spans="1:7" x14ac:dyDescent="0.2">
      <c r="A6" s="2" t="s">
        <v>6</v>
      </c>
      <c r="B6" s="2" t="s">
        <v>29</v>
      </c>
      <c r="C6" s="18">
        <v>44933</v>
      </c>
      <c r="D6" s="11">
        <v>1867</v>
      </c>
      <c r="E6" s="2" t="s">
        <v>53</v>
      </c>
      <c r="F6" s="2" t="s">
        <v>53</v>
      </c>
    </row>
    <row r="7" spans="1:7" x14ac:dyDescent="0.2">
      <c r="A7" s="2" t="s">
        <v>6</v>
      </c>
      <c r="B7" s="2" t="s">
        <v>24</v>
      </c>
      <c r="C7" s="18">
        <v>44980</v>
      </c>
      <c r="D7" s="11">
        <v>2087</v>
      </c>
      <c r="E7" s="2" t="s">
        <v>53</v>
      </c>
      <c r="F7" s="2" t="s">
        <v>53</v>
      </c>
    </row>
    <row r="8" spans="1:7" x14ac:dyDescent="0.2">
      <c r="A8" s="2" t="s">
        <v>6</v>
      </c>
      <c r="B8" s="2" t="s">
        <v>24</v>
      </c>
      <c r="C8" s="18">
        <v>44888</v>
      </c>
      <c r="D8" s="11">
        <v>2097.52</v>
      </c>
      <c r="E8" s="2" t="s">
        <v>53</v>
      </c>
      <c r="F8" s="2" t="s">
        <v>53</v>
      </c>
    </row>
    <row r="9" spans="1:7" x14ac:dyDescent="0.2">
      <c r="A9" s="2" t="s">
        <v>6</v>
      </c>
      <c r="B9" s="2" t="s">
        <v>7</v>
      </c>
      <c r="C9" s="18">
        <v>45017</v>
      </c>
      <c r="D9" s="11">
        <v>2174</v>
      </c>
      <c r="E9">
        <v>0</v>
      </c>
    </row>
    <row r="10" spans="1:7" x14ac:dyDescent="0.2">
      <c r="A10" s="2" t="s">
        <v>6</v>
      </c>
      <c r="B10" s="2" t="s">
        <v>25</v>
      </c>
      <c r="C10" s="18">
        <v>44943</v>
      </c>
      <c r="D10" s="11">
        <v>2591</v>
      </c>
      <c r="E10" s="2" t="s">
        <v>53</v>
      </c>
      <c r="F10" s="2" t="s">
        <v>53</v>
      </c>
    </row>
    <row r="11" spans="1:7" x14ac:dyDescent="0.2">
      <c r="A11" s="2" t="s">
        <v>6</v>
      </c>
      <c r="B11" s="2" t="s">
        <v>17</v>
      </c>
      <c r="C11" s="18">
        <v>44995</v>
      </c>
      <c r="D11" s="11">
        <v>2249.2399999999998</v>
      </c>
      <c r="E11" s="2" t="s">
        <v>53</v>
      </c>
      <c r="F11" s="2" t="s">
        <v>53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0B86-A572-426D-94E2-DA5E70C98B36}">
  <dimension ref="A3:F12"/>
  <sheetViews>
    <sheetView workbookViewId="0">
      <selection activeCell="F30" sqref="F30"/>
    </sheetView>
  </sheetViews>
  <sheetFormatPr defaultRowHeight="12.75" x14ac:dyDescent="0.2"/>
  <cols>
    <col min="1" max="1" width="15.7109375" customWidth="1"/>
    <col min="2" max="2" width="15.28515625" customWidth="1"/>
    <col min="3" max="3" width="17.42578125" customWidth="1"/>
    <col min="4" max="4" width="11.7109375" customWidth="1"/>
    <col min="5" max="5" width="15.5703125" customWidth="1"/>
    <col min="6" max="6" width="17.42578125" customWidth="1"/>
  </cols>
  <sheetData>
    <row r="3" spans="1:6" x14ac:dyDescent="0.2">
      <c r="A3" t="s">
        <v>54</v>
      </c>
    </row>
    <row r="4" spans="1:6" ht="36" customHeight="1" x14ac:dyDescent="0.2">
      <c r="A4" s="42" t="s">
        <v>55</v>
      </c>
      <c r="B4" s="51" t="s">
        <v>56</v>
      </c>
      <c r="C4" s="51"/>
      <c r="D4" s="52" t="s">
        <v>64</v>
      </c>
      <c r="E4" s="52"/>
      <c r="F4" s="42"/>
    </row>
    <row r="5" spans="1:6" s="36" customFormat="1" x14ac:dyDescent="0.2">
      <c r="A5" s="43"/>
      <c r="B5" s="44" t="s">
        <v>57</v>
      </c>
      <c r="C5" s="44" t="s">
        <v>58</v>
      </c>
      <c r="D5" s="43" t="s">
        <v>59</v>
      </c>
      <c r="E5" s="43" t="s">
        <v>60</v>
      </c>
      <c r="F5" s="43" t="s">
        <v>63</v>
      </c>
    </row>
    <row r="6" spans="1:6" x14ac:dyDescent="0.2">
      <c r="A6" s="28">
        <v>2016</v>
      </c>
      <c r="B6" s="28">
        <f>Table1[[#Totals],[POSTCODE]]</f>
        <v>69</v>
      </c>
      <c r="C6" s="29">
        <f>Table1[[#Totals],[FUNERAL COST]]</f>
        <v>123886.55</v>
      </c>
      <c r="D6" s="28">
        <v>36</v>
      </c>
      <c r="E6" s="29">
        <f>Table1[[#Totals],[COSTS RECOVERED]]</f>
        <v>44478.03</v>
      </c>
      <c r="F6" s="28">
        <v>6</v>
      </c>
    </row>
    <row r="7" spans="1:6" x14ac:dyDescent="0.2">
      <c r="A7" s="28">
        <v>2017</v>
      </c>
      <c r="B7" s="28">
        <f>Table2[[#Totals],[POSTCODE]]</f>
        <v>64</v>
      </c>
      <c r="C7" s="29">
        <f>Table2[[#Totals],[FUNERAL COST]]</f>
        <v>115124.53000000003</v>
      </c>
      <c r="D7" s="28">
        <v>25</v>
      </c>
      <c r="E7" s="29">
        <f>Table2[[#Totals],[COSTS RECOVERED]]</f>
        <v>35182.030000000006</v>
      </c>
      <c r="F7" s="28">
        <v>14</v>
      </c>
    </row>
    <row r="8" spans="1:6" x14ac:dyDescent="0.2">
      <c r="A8" s="28">
        <v>2018</v>
      </c>
      <c r="B8" s="28">
        <f>Table3[[#Totals],[POSTCODE]]</f>
        <v>63</v>
      </c>
      <c r="C8" s="29">
        <f>Table3[[#Totals],[FUNERAL COST]]</f>
        <v>121475.16000000005</v>
      </c>
      <c r="D8" s="28">
        <v>22</v>
      </c>
      <c r="E8" s="29">
        <f>Table3[[#Totals],[COSTS RECOVERED]]</f>
        <v>30534.960000000003</v>
      </c>
      <c r="F8" s="28">
        <v>19</v>
      </c>
    </row>
    <row r="9" spans="1:6" x14ac:dyDescent="0.2">
      <c r="A9" s="28">
        <v>2019</v>
      </c>
      <c r="B9" s="28">
        <f>Table4[[#Totals],[POSTCODE]]</f>
        <v>73</v>
      </c>
      <c r="C9" s="29">
        <f>Table4[[#Totals],[FUNERAL COST]]</f>
        <v>155753.54000000007</v>
      </c>
      <c r="D9" s="28">
        <v>24</v>
      </c>
      <c r="E9" s="29">
        <f>Table4[[#Totals],[COSTS RECOVERED]]</f>
        <v>41532.609999999993</v>
      </c>
      <c r="F9" s="28">
        <v>33</v>
      </c>
    </row>
    <row r="10" spans="1:6" x14ac:dyDescent="0.2">
      <c r="A10" s="28">
        <v>2020</v>
      </c>
      <c r="B10" s="28">
        <f>Table5[[#Totals],[POSTCODE]]</f>
        <v>75</v>
      </c>
      <c r="C10" s="29">
        <f>Table5[[#Totals],[FUNERAL COST]]</f>
        <v>157946.87000000002</v>
      </c>
      <c r="D10" s="28">
        <v>7</v>
      </c>
      <c r="E10" s="29">
        <f>Table5[[#Totals],[COSTS RECOVERED]]</f>
        <v>12336.56</v>
      </c>
      <c r="F10" s="28">
        <v>53</v>
      </c>
    </row>
    <row r="11" spans="1:6" x14ac:dyDescent="0.2">
      <c r="A11" s="28">
        <v>2021</v>
      </c>
      <c r="B11" s="28" t="e">
        <f>Table6[[#Totals],[POSTCODE]]</f>
        <v>#REF!</v>
      </c>
      <c r="C11" s="29" t="e">
        <f>Table6[[#Totals],[FUNERAL COST]]</f>
        <v>#REF!</v>
      </c>
      <c r="D11" s="28">
        <v>10</v>
      </c>
      <c r="E11" s="29" t="e">
        <f>Table6[[#Totals],[COSTS RECOVERED]]</f>
        <v>#REF!</v>
      </c>
      <c r="F11" s="28">
        <v>31</v>
      </c>
    </row>
    <row r="12" spans="1:6" ht="25.5" x14ac:dyDescent="0.2">
      <c r="A12" s="41" t="s">
        <v>61</v>
      </c>
      <c r="B12" s="28" t="e">
        <f>Table7[[#Totals],[POSTCODE]]</f>
        <v>#REF!</v>
      </c>
      <c r="C12" s="29" t="e">
        <f>Table7[[#Totals],[FUNERAL COST]]</f>
        <v>#REF!</v>
      </c>
      <c r="D12" s="28">
        <v>3</v>
      </c>
      <c r="E12" s="29" t="e">
        <f>Table7[[#Totals],[COSTS RECOVERED]]</f>
        <v>#REF!</v>
      </c>
      <c r="F12" s="28">
        <v>14</v>
      </c>
    </row>
  </sheetData>
  <mergeCells count="2">
    <mergeCell ref="B4:C4"/>
    <mergeCell ref="D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6101E388A9D4789C03901D382F05C" ma:contentTypeVersion="18" ma:contentTypeDescription="Create a new document." ma:contentTypeScope="" ma:versionID="de3328265e51556633c489bb17cb95a6">
  <xsd:schema xmlns:xsd="http://www.w3.org/2001/XMLSchema" xmlns:xs="http://www.w3.org/2001/XMLSchema" xmlns:p="http://schemas.microsoft.com/office/2006/metadata/properties" xmlns:ns2="177dc782-ab3f-40e6-988f-30feae7a803f" xmlns:ns3="ac5c2849-74a1-46d7-ad44-587ab7d0a8b9" targetNamespace="http://schemas.microsoft.com/office/2006/metadata/properties" ma:root="true" ma:fieldsID="c1e09256ee4047c4dce05ac45ad5c484" ns2:_="" ns3:_="">
    <xsd:import namespace="177dc782-ab3f-40e6-988f-30feae7a803f"/>
    <xsd:import namespace="ac5c2849-74a1-46d7-ad44-587ab7d0a8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DocTag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dc782-ab3f-40e6-988f-30feae7a80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490830b-6321-4205-8fd0-8a030ac599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ocTags" ma:index="23" nillable="true" ma:displayName="MediaServiceDocTags" ma:hidden="true" ma:internalName="MediaServiceDocTags" ma:readOnly="true">
      <xsd:simpleType>
        <xsd:restriction base="dms:Note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c2849-74a1-46d7-ad44-587ab7d0a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1cafb5c-1c14-49fc-aa12-103b9c8ad865}" ma:internalName="TaxCatchAll" ma:showField="CatchAllData" ma:web="ac5c2849-74a1-46d7-ad44-587ab7d0a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5c2849-74a1-46d7-ad44-587ab7d0a8b9" xsi:nil="true"/>
    <lcf76f155ced4ddcb4097134ff3c332f xmlns="177dc782-ab3f-40e6-988f-30feae7a803f">
      <Terms xmlns="http://schemas.microsoft.com/office/infopath/2007/PartnerControls"/>
    </lcf76f155ced4ddcb4097134ff3c332f>
    <_Flow_SignoffStatus xmlns="177dc782-ab3f-40e6-988f-30feae7a803f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6C23FD6-7F80-424D-8CC8-511B9296E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7dc782-ab3f-40e6-988f-30feae7a803f"/>
    <ds:schemaRef ds:uri="ac5c2849-74a1-46d7-ad44-587ab7d0a8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F297E8-F2E5-45E6-BE54-84F16E7D1D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8D3AA6-C7D4-4F29-A1B1-4E8118CC0D61}">
  <ds:schemaRefs>
    <ds:schemaRef ds:uri="http://schemas.microsoft.com/office/2006/metadata/properties"/>
    <ds:schemaRef ds:uri="http://schemas.microsoft.com/office/infopath/2007/PartnerControls"/>
    <ds:schemaRef ds:uri="ac5c2849-74a1-46d7-ad44-587ab7d0a8b9"/>
    <ds:schemaRef ds:uri="177dc782-ab3f-40e6-988f-30feae7a803f"/>
  </ds:schemaRefs>
</ds:datastoreItem>
</file>

<file path=customXml/itemProps4.xml><?xml version="1.0" encoding="utf-8"?>
<ds:datastoreItem xmlns:ds="http://schemas.openxmlformats.org/officeDocument/2006/customXml" ds:itemID="{15E008AD-7BB6-47BB-839D-951E42EEDA5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Summary</vt:lpstr>
    </vt:vector>
  </TitlesOfParts>
  <Manager/>
  <Company>Leeds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Louise Cook</dc:creator>
  <cp:keywords/>
  <dc:description/>
  <cp:lastModifiedBy>Biswas, Kian</cp:lastModifiedBy>
  <cp:revision/>
  <dcterms:created xsi:type="dcterms:W3CDTF">2002-01-09T13:28:09Z</dcterms:created>
  <dcterms:modified xsi:type="dcterms:W3CDTF">2023-08-01T10:00:48Z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Mdee, Chris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Mdee, Chris</vt:lpwstr>
  </property>
  <property fmtid="{D5CDD505-2E9C-101B-9397-08002B2CF9AE}" pid="5" name="MediaServiceImageTags">
    <vt:lpwstr/>
  </property>
</Properties>
</file>