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5480" windowHeight="9900" activeTab="0"/>
  </bookViews>
  <sheets>
    <sheet name="Master Spreadsheet" sheetId="1" r:id="rId1"/>
  </sheets>
  <definedNames>
    <definedName name="_xlnm.Print_Area" localSheetId="0">'Master Spreadsheet'!$A$1:$T$173</definedName>
  </definedNames>
  <calcPr fullCalcOnLoad="1"/>
</workbook>
</file>

<file path=xl/sharedStrings.xml><?xml version="1.0" encoding="utf-8"?>
<sst xmlns="http://schemas.openxmlformats.org/spreadsheetml/2006/main" count="1160" uniqueCount="421">
  <si>
    <t>NAME OF PERSON TRAVELING</t>
  </si>
  <si>
    <t>TOTAL COSTS TO LCC</t>
  </si>
  <si>
    <t>CLASS OF FLIGHT i.e business</t>
  </si>
  <si>
    <t>JOB TITLE</t>
  </si>
  <si>
    <t>CITY</t>
  </si>
  <si>
    <t>COUNTRY</t>
  </si>
  <si>
    <t>DEPARTURE DATE</t>
  </si>
  <si>
    <t>RETURN DATE</t>
  </si>
  <si>
    <t>TOTAL NUMBER OF DAYS AND NIGHTS</t>
  </si>
  <si>
    <t xml:space="preserve">COST OF ACCOMMODATION </t>
  </si>
  <si>
    <t>TOTAL COSTS TO OTHER ORGANISATIONS (IF KNOWN )</t>
  </si>
  <si>
    <t xml:space="preserve">TRAVEL COSTS                                                                                                                      </t>
  </si>
  <si>
    <t xml:space="preserve">EXPENSES - LOCAL TRANSPORT </t>
  </si>
  <si>
    <t>Leeds Film Manager</t>
  </si>
  <si>
    <t>France</t>
  </si>
  <si>
    <t>Cannes</t>
  </si>
  <si>
    <t>TOTAL COST OF VISIT</t>
  </si>
  <si>
    <t xml:space="preserve">REASON FOR VISIT </t>
  </si>
  <si>
    <t>EXPENSES - FOOD &amp; DRINK</t>
  </si>
  <si>
    <t>To other</t>
  </si>
  <si>
    <t>To LCC</t>
  </si>
  <si>
    <t>TOTAL</t>
  </si>
  <si>
    <t>8 nights/9 days</t>
  </si>
  <si>
    <t>economy</t>
  </si>
  <si>
    <t>3 nights/4 days</t>
  </si>
  <si>
    <t>Amsterdam</t>
  </si>
  <si>
    <t>The Netherlands</t>
  </si>
  <si>
    <t>5 nights/6 days</t>
  </si>
  <si>
    <t>Project Officer</t>
  </si>
  <si>
    <t>Germany</t>
  </si>
  <si>
    <t>Frankfurt</t>
  </si>
  <si>
    <t>Belgium</t>
  </si>
  <si>
    <t>Cllr Jane Dowson</t>
  </si>
  <si>
    <t>7 nights/8 days</t>
  </si>
  <si>
    <t>Romania</t>
  </si>
  <si>
    <t>Brussels</t>
  </si>
  <si>
    <t>Visitor Economy Manager</t>
  </si>
  <si>
    <t>Dortmund</t>
  </si>
  <si>
    <t>FOREIGN TRAVEL FOR LEEDS CITY COUNCIL (April 18 to March 19)</t>
  </si>
  <si>
    <t>20.04.18</t>
  </si>
  <si>
    <t>19.04.18</t>
  </si>
  <si>
    <t>Marketing and Communications Manager</t>
  </si>
  <si>
    <t>14.05.18</t>
  </si>
  <si>
    <t>17.05.18</t>
  </si>
  <si>
    <t>To attend a sales mission and exhibit at IMEX Frankfurt</t>
  </si>
  <si>
    <t>Bacau</t>
  </si>
  <si>
    <t>21.05.18</t>
  </si>
  <si>
    <t>26.05.18</t>
  </si>
  <si>
    <t>To participate in activities of the Erasmus+ project GRIET</t>
  </si>
  <si>
    <t>Japan</t>
  </si>
  <si>
    <t>04.05.18</t>
  </si>
  <si>
    <t xml:space="preserve">To research Japanese artists, collections and exhibition opportunities </t>
  </si>
  <si>
    <t>To attend appointments with P&amp;O ferries and Dutch media</t>
  </si>
  <si>
    <t>16.04.18</t>
  </si>
  <si>
    <t>Area Leader</t>
  </si>
  <si>
    <t>30.04.18</t>
  </si>
  <si>
    <t>07.05.18</t>
  </si>
  <si>
    <t>To accompany young people at DortBUNT for an exchange</t>
  </si>
  <si>
    <t>To participate in a civic visit during the DortBUNT festival</t>
  </si>
  <si>
    <t>Sergeant-at-Mace</t>
  </si>
  <si>
    <t>Lord Mayor</t>
  </si>
  <si>
    <t>15.05.18</t>
  </si>
  <si>
    <t>18.05.18</t>
  </si>
  <si>
    <t>International Relations Manager</t>
  </si>
  <si>
    <t>Athens</t>
  </si>
  <si>
    <t>Greece</t>
  </si>
  <si>
    <t>To attend the Eurocities Cooperation Platform</t>
  </si>
  <si>
    <t>Cllr Adam Ogilvie</t>
  </si>
  <si>
    <t>Cluny Macpherson</t>
  </si>
  <si>
    <t>Jennifer Young</t>
  </si>
  <si>
    <t>Councillor</t>
  </si>
  <si>
    <t>Chief Officer Culture and Sport</t>
  </si>
  <si>
    <t>Head of Visitor Economy and Inward Investment</t>
  </si>
  <si>
    <t>Berlin</t>
  </si>
  <si>
    <t>02.04.18</t>
  </si>
  <si>
    <t>04.04.18</t>
  </si>
  <si>
    <t>2 nights/3 days</t>
  </si>
  <si>
    <t>Dresden</t>
  </si>
  <si>
    <t>25.04.18</t>
  </si>
  <si>
    <t>28.04.18</t>
  </si>
  <si>
    <t>To attend the Eurocities Culture Forum</t>
  </si>
  <si>
    <t>Inward Investment Manager</t>
  </si>
  <si>
    <t>Boston</t>
  </si>
  <si>
    <t>USA</t>
  </si>
  <si>
    <t>24.07.18</t>
  </si>
  <si>
    <t>30.07.18</t>
  </si>
  <si>
    <t>6 nights/7 days</t>
  </si>
  <si>
    <t>Policy and Performance Manager</t>
  </si>
  <si>
    <t>Cluj</t>
  </si>
  <si>
    <t>03.05.18</t>
  </si>
  <si>
    <t>04.06.18</t>
  </si>
  <si>
    <t>06.06.18</t>
  </si>
  <si>
    <t>Senior Librarian Manager</t>
  </si>
  <si>
    <t>To attend the Europe Direct AGM</t>
  </si>
  <si>
    <t>Barcelona</t>
  </si>
  <si>
    <t>Spain</t>
  </si>
  <si>
    <t>13.05.18</t>
  </si>
  <si>
    <t>06.05.18</t>
  </si>
  <si>
    <t>Migration Programme Manager</t>
  </si>
  <si>
    <t>Italy</t>
  </si>
  <si>
    <t>22.05.18</t>
  </si>
  <si>
    <t>Baksho Uppal</t>
  </si>
  <si>
    <t>18.04.18</t>
  </si>
  <si>
    <t>11 nights/12 days</t>
  </si>
  <si>
    <t>Cllr Debra Coupar</t>
  </si>
  <si>
    <t>James Rogers</t>
  </si>
  <si>
    <t>Director Communities &amp; Environment</t>
  </si>
  <si>
    <t>Shaid Mahmood</t>
  </si>
  <si>
    <t>Liz Jarmin</t>
  </si>
  <si>
    <t>Chief Officer Communities</t>
  </si>
  <si>
    <t>Head of Community Safety Partnerships</t>
  </si>
  <si>
    <t>16.05.18</t>
  </si>
  <si>
    <t>To attend the Eurocities Working Group on Roma Inclusion</t>
  </si>
  <si>
    <t>Programme Project Co-ordinator</t>
  </si>
  <si>
    <t>18.06.18</t>
  </si>
  <si>
    <t>27.06.18</t>
  </si>
  <si>
    <t>Bilbao</t>
  </si>
  <si>
    <t>1 night/2 days</t>
  </si>
  <si>
    <t>01.07.18</t>
  </si>
  <si>
    <t>03.07.18</t>
  </si>
  <si>
    <t>20.05.18</t>
  </si>
  <si>
    <t>4 nights/5 days</t>
  </si>
  <si>
    <t>08.05.18</t>
  </si>
  <si>
    <t>12 nights/13 days</t>
  </si>
  <si>
    <t>To research films for Leeds International Film Festival</t>
  </si>
  <si>
    <t>Czech Republic</t>
  </si>
  <si>
    <t>28.06.18</t>
  </si>
  <si>
    <t>06.07.18</t>
  </si>
  <si>
    <t>To attend the Urban Academy on Integration</t>
  </si>
  <si>
    <t>Senior Arts Project Manager</t>
  </si>
  <si>
    <t>Gothenburg</t>
  </si>
  <si>
    <t>Sweden</t>
  </si>
  <si>
    <t>23.08.18</t>
  </si>
  <si>
    <t>30.08.18</t>
  </si>
  <si>
    <t>Cllr Judith Blake</t>
  </si>
  <si>
    <t>Leader of the Council</t>
  </si>
  <si>
    <t>Sibiu</t>
  </si>
  <si>
    <t>14.06.18</t>
  </si>
  <si>
    <t>17.06.18</t>
  </si>
  <si>
    <t>0 nights/1 day</t>
  </si>
  <si>
    <t>Ireland</t>
  </si>
  <si>
    <t>Cork</t>
  </si>
  <si>
    <t>To carry out social care work</t>
  </si>
  <si>
    <t>29.06.18</t>
  </si>
  <si>
    <t>Paris</t>
  </si>
  <si>
    <t>To attend Tour de France reception with British Ambassador</t>
  </si>
  <si>
    <t>Conference Officer</t>
  </si>
  <si>
    <t>To participate in a Prevent exchange visit</t>
  </si>
  <si>
    <t>Washington DC, Portland, Seattle</t>
  </si>
  <si>
    <t>Learning Improvement Consultant</t>
  </si>
  <si>
    <t>Youth Offer Improvement Officer</t>
  </si>
  <si>
    <t>11.07.18</t>
  </si>
  <si>
    <t>Lisbon</t>
  </si>
  <si>
    <t>Portugal</t>
  </si>
  <si>
    <t>To complete an assessment as part of child care work</t>
  </si>
  <si>
    <t>Social Worker</t>
  </si>
  <si>
    <t>Advanced Practitioner</t>
  </si>
  <si>
    <t>27.07.18</t>
  </si>
  <si>
    <t>Simon Johnson</t>
  </si>
  <si>
    <t>Saleem Tariq</t>
  </si>
  <si>
    <t>Deputy Director Children &amp; Families</t>
  </si>
  <si>
    <t>Burlington VE</t>
  </si>
  <si>
    <t xml:space="preserve">To speak at a International Restorative Justice Conference </t>
  </si>
  <si>
    <t>28.09.18</t>
  </si>
  <si>
    <t>01.10.18</t>
  </si>
  <si>
    <t>Kufstein</t>
  </si>
  <si>
    <t>Austria</t>
  </si>
  <si>
    <t>Senior Traffic Engineer</t>
  </si>
  <si>
    <t xml:space="preserve">Events Manager </t>
  </si>
  <si>
    <t>To research the WRRC in advance of hosting it in Leeds in 2019</t>
  </si>
  <si>
    <t>18.07.18</t>
  </si>
  <si>
    <t>20.07.18</t>
  </si>
  <si>
    <t>Veszprem</t>
  </si>
  <si>
    <t>Hungary</t>
  </si>
  <si>
    <t>To meet Veszprem 2023 organisers and discuss cooperation</t>
  </si>
  <si>
    <t xml:space="preserve">Bereavement Services Manager </t>
  </si>
  <si>
    <t>Zonnebeke, Saint Symphorien, Bus-les-Artois</t>
  </si>
  <si>
    <t>Belgium, France</t>
  </si>
  <si>
    <t xml:space="preserve">To carry out bereavement work and lay wreaths </t>
  </si>
  <si>
    <t>08.06.18</t>
  </si>
  <si>
    <t>To present at an IoT Conference on behalf of the ACTIVAGE project</t>
  </si>
  <si>
    <t>Senior Development Officer</t>
  </si>
  <si>
    <t>Parma</t>
  </si>
  <si>
    <t>To attend a plenary meeting for the ACTIVAGE project</t>
  </si>
  <si>
    <t>17.07.18</t>
  </si>
  <si>
    <t>21.07.18</t>
  </si>
  <si>
    <t>Dakar</t>
  </si>
  <si>
    <t>Senegal</t>
  </si>
  <si>
    <t>Project Support Officer</t>
  </si>
  <si>
    <t>23.07.18</t>
  </si>
  <si>
    <t>Senior Supervising Social Worker</t>
  </si>
  <si>
    <t>Martin Farrington</t>
  </si>
  <si>
    <t>Director of City Development</t>
  </si>
  <si>
    <t>Hangzhou, Qingdao</t>
  </si>
  <si>
    <t>Hangzhou, Qingdao, Hong Kong</t>
  </si>
  <si>
    <t>China</t>
  </si>
  <si>
    <t>05.09.18</t>
  </si>
  <si>
    <t>11.09.18</t>
  </si>
  <si>
    <t>13.09.18</t>
  </si>
  <si>
    <t>To participate in an inward investment mission</t>
  </si>
  <si>
    <t>06.09.18</t>
  </si>
  <si>
    <t>Tom Riordan</t>
  </si>
  <si>
    <t>Chief Executive Officer</t>
  </si>
  <si>
    <t>27.10.18</t>
  </si>
  <si>
    <t>31.10.18</t>
  </si>
  <si>
    <t>To participate in a REAP training course at MIT</t>
  </si>
  <si>
    <t>29.08.18</t>
  </si>
  <si>
    <t>31.08.18</t>
  </si>
  <si>
    <t>21.09.18</t>
  </si>
  <si>
    <t>23.09.18</t>
  </si>
  <si>
    <t>Cascais</t>
  </si>
  <si>
    <t>To meet partners of Light Night at the Lumina Light Festival</t>
  </si>
  <si>
    <t>Strasbourg</t>
  </si>
  <si>
    <t>Karlovy Vary</t>
  </si>
  <si>
    <t>24.09.18</t>
  </si>
  <si>
    <t>26.09.18</t>
  </si>
  <si>
    <t>Sue Rumbold</t>
  </si>
  <si>
    <t>To attend Child in the City World Conference in Vienna as a speaker</t>
  </si>
  <si>
    <t>Vienna</t>
  </si>
  <si>
    <t>Tokyo, Kyoto</t>
  </si>
  <si>
    <t>9 nights/10 days</t>
  </si>
  <si>
    <t>To conduct research for Lincoln Green African Film Festival</t>
  </si>
  <si>
    <t>Stephen Wild</t>
  </si>
  <si>
    <t>Chemnitz</t>
  </si>
  <si>
    <t>Business Development Manager</t>
  </si>
  <si>
    <t>26.11.18</t>
  </si>
  <si>
    <t>30.11.18</t>
  </si>
  <si>
    <t>To exhibit at IBTM World Barcelona with Visit Britain</t>
  </si>
  <si>
    <t>Head of Children's Social Care</t>
  </si>
  <si>
    <t>22.06.18</t>
  </si>
  <si>
    <t>To present at an Erasmus+ conference on family group conf.</t>
  </si>
  <si>
    <t>Team Manager Family Group Conferencing</t>
  </si>
  <si>
    <t>Team Manager Children's Social Work Services</t>
  </si>
  <si>
    <t>16.10.18</t>
  </si>
  <si>
    <t>19.10.18</t>
  </si>
  <si>
    <t xml:space="preserve">Grenoble </t>
  </si>
  <si>
    <t>16.09.18</t>
  </si>
  <si>
    <t>20.09.18</t>
  </si>
  <si>
    <t>Warsaw</t>
  </si>
  <si>
    <t>Poland</t>
  </si>
  <si>
    <t xml:space="preserve">To carry out British Council supported curatorial research </t>
  </si>
  <si>
    <t>19.09.18</t>
  </si>
  <si>
    <t>30.09.18</t>
  </si>
  <si>
    <t>03.10.18</t>
  </si>
  <si>
    <t>Terrassa</t>
  </si>
  <si>
    <t>Teacher</t>
  </si>
  <si>
    <t>22.08.18</t>
  </si>
  <si>
    <t>To accompany an exchange of the music group Roots Alive</t>
  </si>
  <si>
    <t>Head of Instrumental and Vocal Learning</t>
  </si>
  <si>
    <t>Head of Music</t>
  </si>
  <si>
    <t>To attend an EFA Festival Manager training and conference</t>
  </si>
  <si>
    <t>17.10.18</t>
  </si>
  <si>
    <t>To attend the Eurocities Economic Development Forum</t>
  </si>
  <si>
    <t>Kevin Paynes</t>
  </si>
  <si>
    <t>Riga</t>
  </si>
  <si>
    <t>Latvia</t>
  </si>
  <si>
    <t>06.10.18</t>
  </si>
  <si>
    <t>To attend a conference as part of an ongoing Erasmus+ project</t>
  </si>
  <si>
    <t>Mick Ward</t>
  </si>
  <si>
    <t>St Helier</t>
  </si>
  <si>
    <t>Jersey</t>
  </si>
  <si>
    <t>20.10.18</t>
  </si>
  <si>
    <t>UASC Regional Coordinator</t>
  </si>
  <si>
    <t>To prepare a seminar on inclusion, human rights and young refugees</t>
  </si>
  <si>
    <t>To attend a UCLG Pilot Cities meeting</t>
  </si>
  <si>
    <t>Lille</t>
  </si>
  <si>
    <t>22.10.18</t>
  </si>
  <si>
    <t>Dublin</t>
  </si>
  <si>
    <t>23.10.18</t>
  </si>
  <si>
    <t>Chief Officer Partnerships and Health</t>
  </si>
  <si>
    <t>28.07.18</t>
  </si>
  <si>
    <t>03.12.18</t>
  </si>
  <si>
    <t>Aveiro</t>
  </si>
  <si>
    <t>Advanced Health Improvement Practitioner</t>
  </si>
  <si>
    <t>Hangzhou, Xi'an</t>
  </si>
  <si>
    <t>24.11.18</t>
  </si>
  <si>
    <t>28.11.18</t>
  </si>
  <si>
    <t>To deliver workshops on child obesity</t>
  </si>
  <si>
    <t>16.11.18</t>
  </si>
  <si>
    <t>17.11.18</t>
  </si>
  <si>
    <t>15.11.18</t>
  </si>
  <si>
    <t>17.09.18</t>
  </si>
  <si>
    <t>Santiago de Compostella</t>
  </si>
  <si>
    <t>Eindhoven</t>
  </si>
  <si>
    <t>14.11.18</t>
  </si>
  <si>
    <t>12.11.18</t>
  </si>
  <si>
    <t>09.11.18</t>
  </si>
  <si>
    <t>06.12.18</t>
  </si>
  <si>
    <t>12.12.18</t>
  </si>
  <si>
    <t>Visit Britain sales mission</t>
  </si>
  <si>
    <t>Projects Curator</t>
  </si>
  <si>
    <t>Singapore</t>
  </si>
  <si>
    <t>Speaking at a conference</t>
  </si>
  <si>
    <t>04.12.18</t>
  </si>
  <si>
    <t>09.12.18</t>
  </si>
  <si>
    <t>27.11.18</t>
  </si>
  <si>
    <t>Conference</t>
  </si>
  <si>
    <t>Policy and Research Manager</t>
  </si>
  <si>
    <t>Data Officer</t>
  </si>
  <si>
    <t>Arts Development Manager</t>
  </si>
  <si>
    <t>To attend Glow festival and conference</t>
  </si>
  <si>
    <t>budget</t>
  </si>
  <si>
    <t>Lyon</t>
  </si>
  <si>
    <t>06.12.19</t>
  </si>
  <si>
    <t>Senior Arts Project Officer</t>
  </si>
  <si>
    <t>07.12.18</t>
  </si>
  <si>
    <t>Taking part in an ICT exhibition for EU funded project</t>
  </si>
  <si>
    <t>Data and Innovation Officer</t>
  </si>
  <si>
    <t>Data and Innovation Manager</t>
  </si>
  <si>
    <t>Attend the Smart Cities conference with the Leeds City Region delegation.</t>
  </si>
  <si>
    <t>Debrecen</t>
  </si>
  <si>
    <t>11.12.18</t>
  </si>
  <si>
    <t>To meet with pubic sector bodies - European Capital of Culture</t>
  </si>
  <si>
    <t>10.10.18</t>
  </si>
  <si>
    <t>12.10.18</t>
  </si>
  <si>
    <t>Training for delivery of Europe Direct Information Service</t>
  </si>
  <si>
    <t>14.01.19</t>
  </si>
  <si>
    <t>16.01.19</t>
  </si>
  <si>
    <t>07.01.19</t>
  </si>
  <si>
    <t>08.01.19</t>
  </si>
  <si>
    <t>11.03.19</t>
  </si>
  <si>
    <t>14.03.19</t>
  </si>
  <si>
    <t>Attending MIPIM conference</t>
  </si>
  <si>
    <t>Angela Barnicle</t>
  </si>
  <si>
    <t>Judith Blake</t>
  </si>
  <si>
    <t>Chief Officer Asset Management and Regeneration</t>
  </si>
  <si>
    <t>Director City Development</t>
  </si>
  <si>
    <t>23.02.19</t>
  </si>
  <si>
    <t>02.03.19</t>
  </si>
  <si>
    <t>To attend transnational teaching and learning activities as part of the Erasmus+ GRIET project</t>
  </si>
  <si>
    <t>Service Improvement Officer</t>
  </si>
  <si>
    <t>07.10.18</t>
  </si>
  <si>
    <t>11-19 Leadership and Management Lead</t>
  </si>
  <si>
    <t>Brussels/Amsterdam</t>
  </si>
  <si>
    <t>Belgium/The Netherlands</t>
  </si>
  <si>
    <t>29.01.19</t>
  </si>
  <si>
    <t>02.02.19</t>
  </si>
  <si>
    <t>Sales Mission</t>
  </si>
  <si>
    <t>Seminar on youth work with young refugees</t>
  </si>
  <si>
    <t>Policy and Research Officer</t>
  </si>
  <si>
    <t>24.01.19</t>
  </si>
  <si>
    <t>25.01.19</t>
  </si>
  <si>
    <t>Attending conference</t>
  </si>
  <si>
    <t xml:space="preserve">compulsory attendance at plenary meeting for ACTIVAGE H2020 EU project </t>
  </si>
  <si>
    <t>05.03.19</t>
  </si>
  <si>
    <t>09.03.19</t>
  </si>
  <si>
    <t>Wendy Earl</t>
  </si>
  <si>
    <t>15.03.19</t>
  </si>
  <si>
    <t>12.02.19</t>
  </si>
  <si>
    <t>15.02.19</t>
  </si>
  <si>
    <t>Andrew Lloyd</t>
  </si>
  <si>
    <t>10.02.19</t>
  </si>
  <si>
    <t>Visit/Speaker</t>
  </si>
  <si>
    <t>12.03.19</t>
  </si>
  <si>
    <t>Producer, Leeds Young Film Festival</t>
  </si>
  <si>
    <t>11.02.19</t>
  </si>
  <si>
    <t>Film festival</t>
  </si>
  <si>
    <t>Groningen, Appingedam, Hoogeveen</t>
  </si>
  <si>
    <t>Head of Children's Workforce Development</t>
  </si>
  <si>
    <t>Hoogeveen</t>
  </si>
  <si>
    <t>Chief Officer – Partnerships and Health</t>
  </si>
  <si>
    <t>Tacoma</t>
  </si>
  <si>
    <t>19.02.19</t>
  </si>
  <si>
    <t>To speak at Urban Studies Forum and partnership with Children's Museum of Tacoma</t>
  </si>
  <si>
    <t>Taipei</t>
  </si>
  <si>
    <t>25.03.19</t>
  </si>
  <si>
    <t>30.03.19</t>
  </si>
  <si>
    <t>Taiwan (China)</t>
  </si>
  <si>
    <t>representing ACTIVAGE project at Smart City conference and delivering presentation</t>
  </si>
  <si>
    <t>Tautra Island</t>
  </si>
  <si>
    <t>Norway</t>
  </si>
  <si>
    <t>14.02.19</t>
  </si>
  <si>
    <t>Research for museums and galleries</t>
  </si>
  <si>
    <t>09.02.19</t>
  </si>
  <si>
    <t>50th anniversary celebration and Mayor's summit</t>
  </si>
  <si>
    <t>1 day 1 night</t>
  </si>
  <si>
    <t>3 days 2 nights</t>
  </si>
  <si>
    <t>18.03.19</t>
  </si>
  <si>
    <t>21.03.19</t>
  </si>
  <si>
    <t>Research</t>
  </si>
  <si>
    <t>Maastricht</t>
  </si>
  <si>
    <t>Commissioning Programme Leader</t>
  </si>
  <si>
    <t>Sofia</t>
  </si>
  <si>
    <t>Bulgaria</t>
  </si>
  <si>
    <t>17.03.19</t>
  </si>
  <si>
    <t>To attend training course at the National Museum of Natural History in Sofia</t>
  </si>
  <si>
    <t>Andrea Ellison</t>
  </si>
  <si>
    <t>Chief Librarian</t>
  </si>
  <si>
    <t>Chengdu and Hangzhou</t>
  </si>
  <si>
    <t>British library event in Chengdu &amp; library exchange in Hangzhou</t>
  </si>
  <si>
    <t>24.3.19</t>
  </si>
  <si>
    <t>3.04.19</t>
  </si>
  <si>
    <t>Curator - Natural Sciences</t>
  </si>
  <si>
    <t xml:space="preserve">Activage project plenary meeting </t>
  </si>
  <si>
    <t xml:space="preserve">Senior Development Officer </t>
  </si>
  <si>
    <t xml:space="preserve">Visitor Economy Manager </t>
  </si>
  <si>
    <t>Partnership meetings with Ryanair</t>
  </si>
  <si>
    <t xml:space="preserve">Marketing and communications business partner </t>
  </si>
  <si>
    <t>08.12.18</t>
  </si>
  <si>
    <t>Conference and attend Fête des Lumières</t>
  </si>
  <si>
    <t>Independent Reviewing Officer</t>
  </si>
  <si>
    <t>Attending festival event, meeting with organisers and presenting at LUCI conference</t>
  </si>
  <si>
    <t>Attending festival event, meeting with organisers and other LUTN network partners</t>
  </si>
  <si>
    <t>Production Co-ordinator</t>
  </si>
  <si>
    <t>To represent LYFF at Lille Young film fest</t>
  </si>
  <si>
    <t>rail economy</t>
  </si>
  <si>
    <t>18.11.18</t>
  </si>
  <si>
    <t>07.02.19</t>
  </si>
  <si>
    <t>Social work visit</t>
  </si>
  <si>
    <t>Curator of Archaeology</t>
  </si>
  <si>
    <t>Regional Asylum &amp; Refugee Integrate Mgr</t>
  </si>
  <si>
    <t xml:space="preserve"> RIPFA training</t>
  </si>
  <si>
    <t xml:space="preserve">To attend and speak at a cultural conference </t>
  </si>
  <si>
    <t xml:space="preserve">To participate in an investment mission </t>
  </si>
  <si>
    <t xml:space="preserve">To participate in investment mission </t>
  </si>
  <si>
    <t xml:space="preserve">To attend a conferencing and events ambassador event </t>
  </si>
  <si>
    <t>Chief Officer Transformation &amp; Innovation</t>
  </si>
  <si>
    <t>To attend an ECC Candidate Cities Network meeting</t>
  </si>
  <si>
    <t>To attend Culture Next Network meeting</t>
  </si>
  <si>
    <t>To host a reception promoting VisitLeeds &amp; Leeds2023</t>
  </si>
  <si>
    <t>Redacted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</si>
</sst>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,##0.00;[Red]\-[$€-2]\ #,##0.00"/>
    <numFmt numFmtId="171" formatCode="[$-809]dd\ mmmm\ yyyy"/>
    <numFmt numFmtId="172" formatCode="_-[$£-809]* #,##0.00_-;\-[$£-809]* #,##0.00_-;_-[$£-809]* &quot;-&quot;??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4" fontId="45" fillId="0" borderId="0" xfId="0" applyNumberFormat="1" applyFont="1" applyBorder="1" applyAlignment="1">
      <alignment vertical="center"/>
    </xf>
    <xf numFmtId="164" fontId="45" fillId="0" borderId="0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6" fontId="0" fillId="0" borderId="0" xfId="0" applyNumberForma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14" fontId="46" fillId="0" borderId="0" xfId="0" applyNumberFormat="1" applyFont="1" applyBorder="1" applyAlignment="1">
      <alignment vertical="center" wrapText="1"/>
    </xf>
    <xf numFmtId="14" fontId="46" fillId="0" borderId="0" xfId="0" applyNumberFormat="1" applyFont="1" applyBorder="1" applyAlignment="1">
      <alignment vertical="center"/>
    </xf>
    <xf numFmtId="16" fontId="46" fillId="0" borderId="0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vertical="center" wrapText="1"/>
    </xf>
    <xf numFmtId="1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14" fontId="3" fillId="14" borderId="11" xfId="0" applyNumberFormat="1" applyFont="1" applyFill="1" applyBorder="1" applyAlignment="1">
      <alignment horizontal="center" vertical="center" wrapText="1"/>
    </xf>
    <xf numFmtId="164" fontId="3" fillId="14" borderId="11" xfId="0" applyNumberFormat="1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14" fontId="3" fillId="14" borderId="18" xfId="0" applyNumberFormat="1" applyFont="1" applyFill="1" applyBorder="1" applyAlignment="1">
      <alignment horizontal="center" vertical="center" wrapText="1"/>
    </xf>
    <xf numFmtId="164" fontId="3" fillId="14" borderId="18" xfId="0" applyNumberFormat="1" applyFont="1" applyFill="1" applyBorder="1" applyAlignment="1">
      <alignment horizontal="center"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164" fontId="3" fillId="14" borderId="17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164" fontId="47" fillId="33" borderId="0" xfId="0" applyNumberFormat="1" applyFont="1" applyFill="1" applyAlignment="1">
      <alignment vertical="center"/>
    </xf>
    <xf numFmtId="0" fontId="6" fillId="0" borderId="14" xfId="0" applyFont="1" applyBorder="1" applyAlignment="1">
      <alignment vertical="center" wrapText="1"/>
    </xf>
    <xf numFmtId="164" fontId="47" fillId="33" borderId="17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14" fontId="0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0" fillId="34" borderId="11" xfId="0" applyNumberFormat="1" applyFill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64" fontId="0" fillId="34" borderId="11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ill="1" applyBorder="1" applyAlignment="1">
      <alignment vertical="center" wrapText="1"/>
    </xf>
    <xf numFmtId="14" fontId="0" fillId="34" borderId="10" xfId="0" applyNumberForma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/>
    </xf>
    <xf numFmtId="14" fontId="46" fillId="34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164" fontId="46" fillId="34" borderId="11" xfId="0" applyNumberFormat="1" applyFont="1" applyFill="1" applyBorder="1" applyAlignment="1">
      <alignment vertical="center"/>
    </xf>
    <xf numFmtId="164" fontId="46" fillId="34" borderId="10" xfId="0" applyNumberFormat="1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5" fillId="34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/>
    </xf>
    <xf numFmtId="14" fontId="0" fillId="34" borderId="22" xfId="0" applyNumberFormat="1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2" xfId="0" applyFont="1" applyFill="1" applyBorder="1" applyAlignment="1">
      <alignment vertical="center" wrapText="1"/>
    </xf>
    <xf numFmtId="164" fontId="0" fillId="34" borderId="18" xfId="0" applyNumberFormat="1" applyFill="1" applyBorder="1" applyAlignment="1">
      <alignment vertical="center"/>
    </xf>
    <xf numFmtId="164" fontId="0" fillId="34" borderId="22" xfId="0" applyNumberFormat="1" applyFill="1" applyBorder="1" applyAlignment="1">
      <alignment vertical="center"/>
    </xf>
    <xf numFmtId="164" fontId="3" fillId="14" borderId="14" xfId="0" applyNumberFormat="1" applyFont="1" applyFill="1" applyBorder="1" applyAlignment="1">
      <alignment horizontal="center" vertical="center" wrapText="1"/>
    </xf>
    <xf numFmtId="164" fontId="0" fillId="14" borderId="15" xfId="0" applyNumberFormat="1" applyFill="1" applyBorder="1" applyAlignment="1">
      <alignment horizontal="center" vertical="center" wrapText="1"/>
    </xf>
    <xf numFmtId="164" fontId="3" fillId="14" borderId="15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14" fontId="0" fillId="34" borderId="11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172" fontId="0" fillId="34" borderId="10" xfId="0" applyNumberFormat="1" applyFont="1" applyFill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52"/>
  <sheetViews>
    <sheetView tabSelected="1" zoomScale="85" zoomScaleNormal="85" zoomScaleSheetLayoutView="50" zoomScalePageLayoutView="0" workbookViewId="0" topLeftCell="A1">
      <pane xSplit="1" ySplit="2" topLeftCell="B1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9.140625" defaultRowHeight="12.75"/>
  <cols>
    <col min="1" max="1" width="17.8515625" style="14" customWidth="1"/>
    <col min="2" max="2" width="28.140625" style="1" bestFit="1" customWidth="1"/>
    <col min="3" max="3" width="27.7109375" style="1" customWidth="1"/>
    <col min="4" max="4" width="14.28125" style="1" customWidth="1"/>
    <col min="5" max="5" width="11.00390625" style="1" customWidth="1"/>
    <col min="6" max="6" width="10.421875" style="1" customWidth="1"/>
    <col min="7" max="7" width="16.140625" style="1" customWidth="1"/>
    <col min="8" max="8" width="30.7109375" style="1" customWidth="1"/>
    <col min="9" max="9" width="11.8515625" style="1" customWidth="1"/>
    <col min="10" max="11" width="10.28125" style="3" customWidth="1"/>
    <col min="12" max="12" width="11.57421875" style="3" customWidth="1"/>
    <col min="13" max="15" width="10.28125" style="3" customWidth="1"/>
    <col min="16" max="16" width="10.421875" style="3" customWidth="1"/>
    <col min="17" max="17" width="10.57421875" style="3" customWidth="1"/>
    <col min="18" max="18" width="11.57421875" style="3" customWidth="1"/>
    <col min="19" max="19" width="11.421875" style="3" customWidth="1"/>
    <col min="20" max="20" width="11.57421875" style="3" customWidth="1"/>
    <col min="21" max="21" width="12.7109375" style="103" customWidth="1"/>
    <col min="22" max="71" width="9.140625" style="14" customWidth="1"/>
    <col min="72" max="16384" width="9.140625" style="1" customWidth="1"/>
  </cols>
  <sheetData>
    <row r="1" spans="1:20" ht="18">
      <c r="A1" s="61" t="s">
        <v>38</v>
      </c>
      <c r="B1" s="55"/>
      <c r="C1" s="56"/>
      <c r="D1" s="56"/>
      <c r="E1" s="56"/>
      <c r="F1" s="56"/>
      <c r="G1" s="56"/>
      <c r="H1" s="56"/>
      <c r="I1" s="56"/>
      <c r="J1" s="57"/>
      <c r="K1" s="57"/>
      <c r="L1" s="57"/>
      <c r="M1" s="57"/>
      <c r="N1" s="57"/>
      <c r="O1" s="57"/>
      <c r="P1" s="57"/>
      <c r="Q1" s="57"/>
      <c r="R1" s="57"/>
      <c r="S1" s="57"/>
      <c r="T1" s="59"/>
    </row>
    <row r="2" spans="1:21" s="14" customFormat="1" ht="83.25" customHeight="1">
      <c r="A2" s="43" t="s">
        <v>0</v>
      </c>
      <c r="B2" s="44" t="s">
        <v>3</v>
      </c>
      <c r="C2" s="45" t="s">
        <v>4</v>
      </c>
      <c r="D2" s="45" t="s">
        <v>5</v>
      </c>
      <c r="E2" s="45" t="s">
        <v>6</v>
      </c>
      <c r="F2" s="46" t="s">
        <v>7</v>
      </c>
      <c r="G2" s="46" t="s">
        <v>8</v>
      </c>
      <c r="H2" s="46" t="s">
        <v>17</v>
      </c>
      <c r="I2" s="45" t="s">
        <v>2</v>
      </c>
      <c r="J2" s="119" t="s">
        <v>11</v>
      </c>
      <c r="K2" s="120"/>
      <c r="L2" s="119" t="s">
        <v>9</v>
      </c>
      <c r="M2" s="121"/>
      <c r="N2" s="122" t="s">
        <v>12</v>
      </c>
      <c r="O2" s="123"/>
      <c r="P2" s="122" t="s">
        <v>18</v>
      </c>
      <c r="Q2" s="123"/>
      <c r="R2" s="44" t="s">
        <v>16</v>
      </c>
      <c r="S2" s="47" t="s">
        <v>1</v>
      </c>
      <c r="T2" s="47" t="s">
        <v>10</v>
      </c>
      <c r="U2" s="103"/>
    </row>
    <row r="3" spans="1:21" s="14" customFormat="1" ht="19.5" customHeight="1">
      <c r="A3" s="48"/>
      <c r="B3" s="49"/>
      <c r="C3" s="50"/>
      <c r="D3" s="50"/>
      <c r="E3" s="50"/>
      <c r="F3" s="51"/>
      <c r="G3" s="51"/>
      <c r="H3" s="51"/>
      <c r="I3" s="50"/>
      <c r="J3" s="53" t="s">
        <v>20</v>
      </c>
      <c r="K3" s="54" t="s">
        <v>19</v>
      </c>
      <c r="L3" s="53" t="s">
        <v>20</v>
      </c>
      <c r="M3" s="54" t="s">
        <v>19</v>
      </c>
      <c r="N3" s="53" t="s">
        <v>20</v>
      </c>
      <c r="O3" s="54" t="s">
        <v>19</v>
      </c>
      <c r="P3" s="53" t="s">
        <v>20</v>
      </c>
      <c r="Q3" s="54" t="s">
        <v>19</v>
      </c>
      <c r="R3" s="49"/>
      <c r="S3" s="52"/>
      <c r="T3" s="52"/>
      <c r="U3" s="103"/>
    </row>
    <row r="4" spans="1:71" s="85" customFormat="1" ht="24.75" customHeight="1">
      <c r="A4" s="91" t="s">
        <v>67</v>
      </c>
      <c r="B4" s="76" t="s">
        <v>70</v>
      </c>
      <c r="C4" s="77" t="s">
        <v>73</v>
      </c>
      <c r="D4" s="77" t="s">
        <v>29</v>
      </c>
      <c r="E4" s="78" t="s">
        <v>74</v>
      </c>
      <c r="F4" s="90" t="s">
        <v>75</v>
      </c>
      <c r="G4" s="79" t="s">
        <v>76</v>
      </c>
      <c r="H4" s="89" t="s">
        <v>419</v>
      </c>
      <c r="I4" s="77" t="s">
        <v>23</v>
      </c>
      <c r="J4" s="82">
        <v>205.28</v>
      </c>
      <c r="K4" s="82">
        <v>0</v>
      </c>
      <c r="L4" s="82">
        <v>159.77</v>
      </c>
      <c r="M4" s="82">
        <v>0</v>
      </c>
      <c r="N4" s="82">
        <v>0</v>
      </c>
      <c r="O4" s="82">
        <v>0</v>
      </c>
      <c r="P4" s="82">
        <v>22.64</v>
      </c>
      <c r="Q4" s="81">
        <v>0</v>
      </c>
      <c r="R4" s="82">
        <f>SUM(J4:Q4)</f>
        <v>387.69</v>
      </c>
      <c r="S4" s="82">
        <f>SUM(J4+L4+N4+P4)</f>
        <v>387.69</v>
      </c>
      <c r="T4" s="82">
        <f>SUM(K4+M4+O4+Q4)</f>
        <v>0</v>
      </c>
      <c r="U4" s="105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s="85" customFormat="1" ht="24.75" customHeight="1">
      <c r="A5" s="75" t="s">
        <v>68</v>
      </c>
      <c r="B5" s="76" t="s">
        <v>71</v>
      </c>
      <c r="C5" s="77" t="s">
        <v>73</v>
      </c>
      <c r="D5" s="77" t="s">
        <v>29</v>
      </c>
      <c r="E5" s="78" t="s">
        <v>74</v>
      </c>
      <c r="F5" s="90" t="s">
        <v>75</v>
      </c>
      <c r="G5" s="79" t="s">
        <v>76</v>
      </c>
      <c r="H5" s="89" t="s">
        <v>419</v>
      </c>
      <c r="I5" s="77" t="s">
        <v>23</v>
      </c>
      <c r="J5" s="81">
        <v>179.25</v>
      </c>
      <c r="K5" s="81">
        <v>0</v>
      </c>
      <c r="L5" s="82">
        <v>156.7</v>
      </c>
      <c r="M5" s="81">
        <v>0</v>
      </c>
      <c r="N5" s="81">
        <v>0</v>
      </c>
      <c r="O5" s="81">
        <v>0</v>
      </c>
      <c r="P5" s="81">
        <v>34.36</v>
      </c>
      <c r="Q5" s="81">
        <v>0</v>
      </c>
      <c r="R5" s="82">
        <f aca="true" t="shared" si="0" ref="R5:R68">SUM(J5:Q5)</f>
        <v>370.31</v>
      </c>
      <c r="S5" s="82">
        <f aca="true" t="shared" si="1" ref="S5:S68">SUM(J5+L5+N5+P5)</f>
        <v>370.31</v>
      </c>
      <c r="T5" s="82">
        <f aca="true" t="shared" si="2" ref="T5:T68">SUM(K5+M5+O5+Q5)</f>
        <v>0</v>
      </c>
      <c r="U5" s="105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s="85" customFormat="1" ht="24.75" customHeight="1">
      <c r="A6" s="75" t="s">
        <v>69</v>
      </c>
      <c r="B6" s="76" t="s">
        <v>72</v>
      </c>
      <c r="C6" s="77" t="s">
        <v>73</v>
      </c>
      <c r="D6" s="77" t="s">
        <v>29</v>
      </c>
      <c r="E6" s="78" t="s">
        <v>74</v>
      </c>
      <c r="F6" s="90" t="s">
        <v>75</v>
      </c>
      <c r="G6" s="79" t="s">
        <v>76</v>
      </c>
      <c r="H6" s="89" t="s">
        <v>419</v>
      </c>
      <c r="I6" s="77" t="s">
        <v>23</v>
      </c>
      <c r="J6" s="81">
        <v>225.04</v>
      </c>
      <c r="K6" s="81">
        <v>0</v>
      </c>
      <c r="L6" s="82">
        <v>156.7</v>
      </c>
      <c r="M6" s="81">
        <v>0</v>
      </c>
      <c r="N6" s="81">
        <v>60.19</v>
      </c>
      <c r="O6" s="81">
        <v>0</v>
      </c>
      <c r="P6" s="81">
        <v>25.68</v>
      </c>
      <c r="Q6" s="81">
        <v>0</v>
      </c>
      <c r="R6" s="82">
        <f t="shared" si="0"/>
        <v>467.61</v>
      </c>
      <c r="S6" s="82">
        <f t="shared" si="1"/>
        <v>467.61</v>
      </c>
      <c r="T6" s="82">
        <f t="shared" si="2"/>
        <v>0</v>
      </c>
      <c r="U6" s="105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</row>
    <row r="7" spans="1:71" s="85" customFormat="1" ht="24.75" customHeight="1">
      <c r="A7" s="75" t="s">
        <v>420</v>
      </c>
      <c r="B7" s="76" t="s">
        <v>28</v>
      </c>
      <c r="C7" s="77" t="s">
        <v>73</v>
      </c>
      <c r="D7" s="77" t="s">
        <v>29</v>
      </c>
      <c r="E7" s="78" t="s">
        <v>74</v>
      </c>
      <c r="F7" s="90" t="s">
        <v>75</v>
      </c>
      <c r="G7" s="79" t="s">
        <v>76</v>
      </c>
      <c r="H7" s="89" t="s">
        <v>419</v>
      </c>
      <c r="I7" s="77" t="s">
        <v>23</v>
      </c>
      <c r="J7" s="81">
        <v>182.16</v>
      </c>
      <c r="K7" s="81">
        <v>0</v>
      </c>
      <c r="L7" s="82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2">
        <f t="shared" si="0"/>
        <v>182.16</v>
      </c>
      <c r="S7" s="82">
        <f t="shared" si="1"/>
        <v>182.16</v>
      </c>
      <c r="T7" s="82">
        <f t="shared" si="2"/>
        <v>0</v>
      </c>
      <c r="U7" s="105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</row>
    <row r="8" spans="1:71" s="85" customFormat="1" ht="24.75" customHeight="1">
      <c r="A8" s="75" t="s">
        <v>101</v>
      </c>
      <c r="B8" s="76" t="s">
        <v>54</v>
      </c>
      <c r="C8" s="77" t="s">
        <v>35</v>
      </c>
      <c r="D8" s="77" t="s">
        <v>31</v>
      </c>
      <c r="E8" s="78" t="s">
        <v>53</v>
      </c>
      <c r="F8" s="90" t="s">
        <v>102</v>
      </c>
      <c r="G8" s="79" t="s">
        <v>76</v>
      </c>
      <c r="H8" s="89" t="s">
        <v>128</v>
      </c>
      <c r="I8" s="77" t="s">
        <v>23</v>
      </c>
      <c r="J8" s="81">
        <v>0</v>
      </c>
      <c r="K8" s="81">
        <v>497.25</v>
      </c>
      <c r="L8" s="82">
        <v>0</v>
      </c>
      <c r="M8" s="81">
        <v>318</v>
      </c>
      <c r="N8" s="81">
        <v>172</v>
      </c>
      <c r="O8" s="81">
        <v>0</v>
      </c>
      <c r="P8" s="81">
        <v>39.37</v>
      </c>
      <c r="Q8" s="81">
        <v>0</v>
      </c>
      <c r="R8" s="82">
        <f t="shared" si="0"/>
        <v>1026.62</v>
      </c>
      <c r="S8" s="82">
        <f t="shared" si="1"/>
        <v>211.37</v>
      </c>
      <c r="T8" s="82">
        <f t="shared" si="2"/>
        <v>815.25</v>
      </c>
      <c r="U8" s="105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</row>
    <row r="9" spans="1:71" s="85" customFormat="1" ht="24.75" customHeight="1">
      <c r="A9" s="75" t="s">
        <v>420</v>
      </c>
      <c r="B9" s="76" t="s">
        <v>41</v>
      </c>
      <c r="C9" s="77" t="s">
        <v>25</v>
      </c>
      <c r="D9" s="92" t="s">
        <v>26</v>
      </c>
      <c r="E9" s="78" t="s">
        <v>40</v>
      </c>
      <c r="F9" s="78" t="s">
        <v>39</v>
      </c>
      <c r="G9" s="77" t="s">
        <v>117</v>
      </c>
      <c r="H9" s="80" t="s">
        <v>52</v>
      </c>
      <c r="I9" s="77" t="s">
        <v>23</v>
      </c>
      <c r="J9" s="81">
        <v>201.51</v>
      </c>
      <c r="K9" s="81">
        <v>0</v>
      </c>
      <c r="L9" s="82">
        <v>119.39</v>
      </c>
      <c r="M9" s="81">
        <v>0</v>
      </c>
      <c r="N9" s="81">
        <v>17.57</v>
      </c>
      <c r="O9" s="81">
        <v>0</v>
      </c>
      <c r="P9" s="81">
        <v>34.3</v>
      </c>
      <c r="Q9" s="81">
        <v>0</v>
      </c>
      <c r="R9" s="82">
        <f t="shared" si="0"/>
        <v>372.77</v>
      </c>
      <c r="S9" s="82">
        <f t="shared" si="1"/>
        <v>372.77</v>
      </c>
      <c r="T9" s="82">
        <f t="shared" si="2"/>
        <v>0</v>
      </c>
      <c r="U9" s="105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</row>
    <row r="10" spans="1:71" s="85" customFormat="1" ht="24.75" customHeight="1">
      <c r="A10" s="75" t="s">
        <v>68</v>
      </c>
      <c r="B10" s="76" t="s">
        <v>71</v>
      </c>
      <c r="C10" s="77" t="s">
        <v>77</v>
      </c>
      <c r="D10" s="92" t="s">
        <v>29</v>
      </c>
      <c r="E10" s="78" t="s">
        <v>78</v>
      </c>
      <c r="F10" s="78" t="s">
        <v>79</v>
      </c>
      <c r="G10" s="77" t="s">
        <v>24</v>
      </c>
      <c r="H10" s="80" t="s">
        <v>80</v>
      </c>
      <c r="I10" s="77" t="s">
        <v>23</v>
      </c>
      <c r="J10" s="81">
        <v>0</v>
      </c>
      <c r="K10" s="81">
        <v>264.5</v>
      </c>
      <c r="L10" s="82">
        <v>0</v>
      </c>
      <c r="M10" s="81">
        <v>260.28</v>
      </c>
      <c r="N10" s="81">
        <v>0</v>
      </c>
      <c r="O10" s="81">
        <v>105.3</v>
      </c>
      <c r="P10" s="81">
        <v>0</v>
      </c>
      <c r="Q10" s="81">
        <v>28.29</v>
      </c>
      <c r="R10" s="82">
        <f t="shared" si="0"/>
        <v>658.3699999999999</v>
      </c>
      <c r="S10" s="82">
        <f t="shared" si="1"/>
        <v>0</v>
      </c>
      <c r="T10" s="82">
        <f t="shared" si="2"/>
        <v>658.3699999999999</v>
      </c>
      <c r="U10" s="10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1" s="85" customFormat="1" ht="24" customHeight="1">
      <c r="A11" s="75" t="s">
        <v>420</v>
      </c>
      <c r="B11" s="76" t="s">
        <v>28</v>
      </c>
      <c r="C11" s="77" t="s">
        <v>37</v>
      </c>
      <c r="D11" s="92" t="s">
        <v>29</v>
      </c>
      <c r="E11" s="78" t="s">
        <v>55</v>
      </c>
      <c r="F11" s="78" t="s">
        <v>56</v>
      </c>
      <c r="G11" s="77" t="s">
        <v>33</v>
      </c>
      <c r="H11" s="80" t="s">
        <v>57</v>
      </c>
      <c r="I11" s="77" t="s">
        <v>23</v>
      </c>
      <c r="J11" s="81">
        <v>111.6</v>
      </c>
      <c r="K11" s="81">
        <v>0</v>
      </c>
      <c r="L11" s="82">
        <v>0</v>
      </c>
      <c r="M11" s="81">
        <v>490</v>
      </c>
      <c r="N11" s="81">
        <v>6</v>
      </c>
      <c r="O11" s="81">
        <v>24.78</v>
      </c>
      <c r="P11" s="81">
        <v>14.7</v>
      </c>
      <c r="Q11" s="81">
        <v>0</v>
      </c>
      <c r="R11" s="82">
        <f t="shared" si="0"/>
        <v>647.08</v>
      </c>
      <c r="S11" s="82">
        <f t="shared" si="1"/>
        <v>132.29999999999998</v>
      </c>
      <c r="T11" s="82">
        <f t="shared" si="2"/>
        <v>514.78</v>
      </c>
      <c r="U11" s="105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</row>
    <row r="12" spans="1:71" s="85" customFormat="1" ht="24.75" customHeight="1">
      <c r="A12" s="75" t="s">
        <v>420</v>
      </c>
      <c r="B12" s="76" t="s">
        <v>87</v>
      </c>
      <c r="C12" s="77" t="s">
        <v>88</v>
      </c>
      <c r="D12" s="92" t="s">
        <v>34</v>
      </c>
      <c r="E12" s="78" t="s">
        <v>89</v>
      </c>
      <c r="F12" s="78" t="s">
        <v>97</v>
      </c>
      <c r="G12" s="77" t="s">
        <v>24</v>
      </c>
      <c r="H12" s="80" t="s">
        <v>418</v>
      </c>
      <c r="I12" s="77" t="s">
        <v>23</v>
      </c>
      <c r="J12" s="81">
        <v>0</v>
      </c>
      <c r="K12" s="81">
        <v>318.13</v>
      </c>
      <c r="L12" s="82">
        <v>0</v>
      </c>
      <c r="M12" s="81">
        <v>160.53</v>
      </c>
      <c r="N12" s="81">
        <v>0</v>
      </c>
      <c r="O12" s="81">
        <v>11.47</v>
      </c>
      <c r="P12" s="81">
        <v>0</v>
      </c>
      <c r="Q12" s="81">
        <v>31.78</v>
      </c>
      <c r="R12" s="82">
        <f t="shared" si="0"/>
        <v>521.91</v>
      </c>
      <c r="S12" s="82">
        <f t="shared" si="1"/>
        <v>0</v>
      </c>
      <c r="T12" s="82">
        <f t="shared" si="2"/>
        <v>521.91</v>
      </c>
      <c r="U12" s="105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</row>
    <row r="13" spans="1:71" s="88" customFormat="1" ht="24.75" customHeight="1">
      <c r="A13" s="75" t="s">
        <v>32</v>
      </c>
      <c r="B13" s="76" t="s">
        <v>60</v>
      </c>
      <c r="C13" s="77" t="s">
        <v>37</v>
      </c>
      <c r="D13" s="92" t="s">
        <v>29</v>
      </c>
      <c r="E13" s="78" t="s">
        <v>50</v>
      </c>
      <c r="F13" s="78" t="s">
        <v>56</v>
      </c>
      <c r="G13" s="77" t="s">
        <v>24</v>
      </c>
      <c r="H13" s="80" t="s">
        <v>58</v>
      </c>
      <c r="I13" s="77" t="s">
        <v>23</v>
      </c>
      <c r="J13" s="86">
        <v>236.02</v>
      </c>
      <c r="K13" s="86">
        <v>0</v>
      </c>
      <c r="L13" s="83">
        <v>0</v>
      </c>
      <c r="M13" s="86">
        <v>219</v>
      </c>
      <c r="N13" s="86">
        <v>0</v>
      </c>
      <c r="O13" s="86">
        <v>0</v>
      </c>
      <c r="P13" s="86">
        <v>17.38</v>
      </c>
      <c r="Q13" s="86">
        <v>0</v>
      </c>
      <c r="R13" s="83">
        <f t="shared" si="0"/>
        <v>472.4</v>
      </c>
      <c r="S13" s="83">
        <f t="shared" si="1"/>
        <v>253.4</v>
      </c>
      <c r="T13" s="83">
        <f t="shared" si="2"/>
        <v>219</v>
      </c>
      <c r="U13" s="10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</row>
    <row r="14" spans="1:71" s="88" customFormat="1" ht="24.75" customHeight="1">
      <c r="A14" s="75" t="s">
        <v>420</v>
      </c>
      <c r="B14" s="76" t="s">
        <v>59</v>
      </c>
      <c r="C14" s="77" t="s">
        <v>37</v>
      </c>
      <c r="D14" s="92" t="s">
        <v>29</v>
      </c>
      <c r="E14" s="78" t="s">
        <v>50</v>
      </c>
      <c r="F14" s="78" t="s">
        <v>56</v>
      </c>
      <c r="G14" s="77" t="s">
        <v>24</v>
      </c>
      <c r="H14" s="80" t="s">
        <v>58</v>
      </c>
      <c r="I14" s="77" t="s">
        <v>23</v>
      </c>
      <c r="J14" s="86">
        <v>236.02</v>
      </c>
      <c r="K14" s="86">
        <v>0</v>
      </c>
      <c r="L14" s="83">
        <v>0</v>
      </c>
      <c r="M14" s="86">
        <v>219</v>
      </c>
      <c r="N14" s="86">
        <v>0</v>
      </c>
      <c r="O14" s="86">
        <v>0</v>
      </c>
      <c r="P14" s="86">
        <v>17.38</v>
      </c>
      <c r="Q14" s="86">
        <v>0</v>
      </c>
      <c r="R14" s="83">
        <f t="shared" si="0"/>
        <v>472.4</v>
      </c>
      <c r="S14" s="83">
        <f t="shared" si="1"/>
        <v>253.4</v>
      </c>
      <c r="T14" s="83">
        <f t="shared" si="2"/>
        <v>219</v>
      </c>
      <c r="U14" s="106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</row>
    <row r="15" spans="1:71" s="85" customFormat="1" ht="24.75" customHeight="1">
      <c r="A15" s="75" t="s">
        <v>420</v>
      </c>
      <c r="B15" s="76" t="s">
        <v>13</v>
      </c>
      <c r="C15" s="77" t="s">
        <v>15</v>
      </c>
      <c r="D15" s="77" t="s">
        <v>14</v>
      </c>
      <c r="E15" s="78" t="s">
        <v>122</v>
      </c>
      <c r="F15" s="90" t="s">
        <v>120</v>
      </c>
      <c r="G15" s="79" t="s">
        <v>123</v>
      </c>
      <c r="H15" s="89" t="s">
        <v>124</v>
      </c>
      <c r="I15" s="77" t="s">
        <v>23</v>
      </c>
      <c r="J15" s="81">
        <v>0</v>
      </c>
      <c r="K15" s="81">
        <v>107</v>
      </c>
      <c r="L15" s="82">
        <v>0</v>
      </c>
      <c r="M15" s="81">
        <v>928</v>
      </c>
      <c r="N15" s="81">
        <v>0</v>
      </c>
      <c r="O15" s="81">
        <v>43</v>
      </c>
      <c r="P15" s="81">
        <v>0</v>
      </c>
      <c r="Q15" s="81">
        <v>307</v>
      </c>
      <c r="R15" s="82">
        <f t="shared" si="0"/>
        <v>1385</v>
      </c>
      <c r="S15" s="82">
        <f t="shared" si="1"/>
        <v>0</v>
      </c>
      <c r="T15" s="82">
        <f t="shared" si="2"/>
        <v>1385</v>
      </c>
      <c r="U15" s="10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</row>
    <row r="16" spans="1:71" s="85" customFormat="1" ht="24.75" customHeight="1">
      <c r="A16" s="75" t="s">
        <v>420</v>
      </c>
      <c r="B16" s="76" t="s">
        <v>98</v>
      </c>
      <c r="C16" s="77" t="s">
        <v>94</v>
      </c>
      <c r="D16" s="77" t="s">
        <v>95</v>
      </c>
      <c r="E16" s="78" t="s">
        <v>96</v>
      </c>
      <c r="F16" s="78" t="s">
        <v>111</v>
      </c>
      <c r="G16" s="77" t="s">
        <v>24</v>
      </c>
      <c r="H16" s="80" t="s">
        <v>112</v>
      </c>
      <c r="I16" s="77" t="s">
        <v>23</v>
      </c>
      <c r="J16" s="81">
        <v>0</v>
      </c>
      <c r="K16" s="81">
        <v>143.68</v>
      </c>
      <c r="L16" s="82">
        <v>31.38</v>
      </c>
      <c r="M16" s="81">
        <v>375</v>
      </c>
      <c r="N16" s="81">
        <v>0</v>
      </c>
      <c r="O16" s="81">
        <v>63.92</v>
      </c>
      <c r="P16" s="81">
        <v>0</v>
      </c>
      <c r="Q16" s="81">
        <v>53.39</v>
      </c>
      <c r="R16" s="82">
        <f t="shared" si="0"/>
        <v>667.3699999999999</v>
      </c>
      <c r="S16" s="82">
        <f t="shared" si="1"/>
        <v>31.38</v>
      </c>
      <c r="T16" s="82">
        <f t="shared" si="2"/>
        <v>635.99</v>
      </c>
      <c r="U16" s="105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</row>
    <row r="17" spans="1:71" s="85" customFormat="1" ht="24.75" customHeight="1">
      <c r="A17" s="75" t="s">
        <v>420</v>
      </c>
      <c r="B17" s="76" t="s">
        <v>36</v>
      </c>
      <c r="C17" s="77" t="s">
        <v>30</v>
      </c>
      <c r="D17" s="77" t="s">
        <v>29</v>
      </c>
      <c r="E17" s="78" t="s">
        <v>42</v>
      </c>
      <c r="F17" s="78" t="s">
        <v>43</v>
      </c>
      <c r="G17" s="77" t="s">
        <v>24</v>
      </c>
      <c r="H17" s="80" t="s">
        <v>44</v>
      </c>
      <c r="I17" s="77" t="s">
        <v>23</v>
      </c>
      <c r="J17" s="81">
        <v>316.38</v>
      </c>
      <c r="K17" s="81">
        <v>0</v>
      </c>
      <c r="L17" s="82">
        <v>459.19</v>
      </c>
      <c r="M17" s="81">
        <v>0</v>
      </c>
      <c r="N17" s="81">
        <v>27.36</v>
      </c>
      <c r="O17" s="81">
        <v>0</v>
      </c>
      <c r="P17" s="81">
        <v>26.84</v>
      </c>
      <c r="Q17" s="81">
        <v>0</v>
      </c>
      <c r="R17" s="82">
        <f t="shared" si="0"/>
        <v>829.77</v>
      </c>
      <c r="S17" s="82">
        <f t="shared" si="1"/>
        <v>829.77</v>
      </c>
      <c r="T17" s="82">
        <f t="shared" si="2"/>
        <v>0</v>
      </c>
      <c r="U17" s="105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</row>
    <row r="18" spans="1:71" s="85" customFormat="1" ht="24.75" customHeight="1">
      <c r="A18" s="75" t="s">
        <v>420</v>
      </c>
      <c r="B18" s="76" t="s">
        <v>63</v>
      </c>
      <c r="C18" s="77" t="s">
        <v>64</v>
      </c>
      <c r="D18" s="77" t="s">
        <v>65</v>
      </c>
      <c r="E18" s="78" t="s">
        <v>61</v>
      </c>
      <c r="F18" s="78" t="s">
        <v>62</v>
      </c>
      <c r="G18" s="77" t="s">
        <v>24</v>
      </c>
      <c r="H18" s="80" t="s">
        <v>66</v>
      </c>
      <c r="I18" s="77" t="s">
        <v>23</v>
      </c>
      <c r="J18" s="81">
        <v>251.28</v>
      </c>
      <c r="K18" s="81">
        <v>0</v>
      </c>
      <c r="L18" s="82">
        <v>315.54</v>
      </c>
      <c r="M18" s="81">
        <v>0</v>
      </c>
      <c r="N18" s="81">
        <v>73.23</v>
      </c>
      <c r="O18" s="81">
        <v>0</v>
      </c>
      <c r="P18" s="81">
        <v>69.12</v>
      </c>
      <c r="Q18" s="81">
        <v>0</v>
      </c>
      <c r="R18" s="82">
        <f t="shared" si="0"/>
        <v>709.1700000000001</v>
      </c>
      <c r="S18" s="82">
        <f t="shared" si="1"/>
        <v>709.1700000000001</v>
      </c>
      <c r="T18" s="82">
        <f t="shared" si="2"/>
        <v>0</v>
      </c>
      <c r="U18" s="105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1" s="85" customFormat="1" ht="24.75" customHeight="1">
      <c r="A19" s="75" t="s">
        <v>104</v>
      </c>
      <c r="B19" s="76" t="s">
        <v>70</v>
      </c>
      <c r="C19" s="77" t="s">
        <v>148</v>
      </c>
      <c r="D19" s="77" t="s">
        <v>83</v>
      </c>
      <c r="E19" s="78" t="s">
        <v>61</v>
      </c>
      <c r="F19" s="78" t="s">
        <v>47</v>
      </c>
      <c r="G19" s="77" t="s">
        <v>103</v>
      </c>
      <c r="H19" s="80" t="s">
        <v>147</v>
      </c>
      <c r="I19" s="77" t="s">
        <v>23</v>
      </c>
      <c r="J19" s="81">
        <v>0</v>
      </c>
      <c r="K19" s="81">
        <v>1197</v>
      </c>
      <c r="L19" s="82">
        <v>0</v>
      </c>
      <c r="M19" s="81">
        <v>2028</v>
      </c>
      <c r="N19" s="81">
        <v>0</v>
      </c>
      <c r="O19" s="81">
        <v>1707.6</v>
      </c>
      <c r="P19" s="81">
        <v>0</v>
      </c>
      <c r="Q19" s="81">
        <v>565.67</v>
      </c>
      <c r="R19" s="82">
        <f t="shared" si="0"/>
        <v>5498.27</v>
      </c>
      <c r="S19" s="82">
        <f t="shared" si="1"/>
        <v>0</v>
      </c>
      <c r="T19" s="82">
        <f t="shared" si="2"/>
        <v>5498.27</v>
      </c>
      <c r="U19" s="105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</row>
    <row r="20" spans="1:71" s="85" customFormat="1" ht="24.75" customHeight="1">
      <c r="A20" s="75" t="s">
        <v>105</v>
      </c>
      <c r="B20" s="76" t="s">
        <v>106</v>
      </c>
      <c r="C20" s="77" t="s">
        <v>148</v>
      </c>
      <c r="D20" s="77" t="s">
        <v>83</v>
      </c>
      <c r="E20" s="78" t="s">
        <v>61</v>
      </c>
      <c r="F20" s="78" t="s">
        <v>47</v>
      </c>
      <c r="G20" s="77" t="s">
        <v>103</v>
      </c>
      <c r="H20" s="80" t="s">
        <v>147</v>
      </c>
      <c r="I20" s="77" t="s">
        <v>23</v>
      </c>
      <c r="J20" s="81">
        <v>0</v>
      </c>
      <c r="K20" s="81">
        <v>1197</v>
      </c>
      <c r="L20" s="82">
        <v>0</v>
      </c>
      <c r="M20" s="81">
        <v>2028</v>
      </c>
      <c r="N20" s="81">
        <v>0</v>
      </c>
      <c r="O20" s="81">
        <v>1707.6</v>
      </c>
      <c r="P20" s="81">
        <v>0</v>
      </c>
      <c r="Q20" s="81">
        <v>565.67</v>
      </c>
      <c r="R20" s="82">
        <f t="shared" si="0"/>
        <v>5498.27</v>
      </c>
      <c r="S20" s="82">
        <f t="shared" si="1"/>
        <v>0</v>
      </c>
      <c r="T20" s="82">
        <f t="shared" si="2"/>
        <v>5498.27</v>
      </c>
      <c r="U20" s="105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</row>
    <row r="21" spans="1:71" s="85" customFormat="1" ht="24.75" customHeight="1">
      <c r="A21" s="75" t="s">
        <v>107</v>
      </c>
      <c r="B21" s="76" t="s">
        <v>109</v>
      </c>
      <c r="C21" s="77" t="s">
        <v>148</v>
      </c>
      <c r="D21" s="77" t="s">
        <v>83</v>
      </c>
      <c r="E21" s="78" t="s">
        <v>61</v>
      </c>
      <c r="F21" s="78" t="s">
        <v>47</v>
      </c>
      <c r="G21" s="77" t="s">
        <v>103</v>
      </c>
      <c r="H21" s="80" t="s">
        <v>147</v>
      </c>
      <c r="I21" s="77" t="s">
        <v>23</v>
      </c>
      <c r="J21" s="81">
        <v>0</v>
      </c>
      <c r="K21" s="81">
        <v>1197</v>
      </c>
      <c r="L21" s="82">
        <v>0</v>
      </c>
      <c r="M21" s="81">
        <v>2028</v>
      </c>
      <c r="N21" s="81">
        <v>0</v>
      </c>
      <c r="O21" s="81">
        <v>1707.6</v>
      </c>
      <c r="P21" s="81">
        <v>0</v>
      </c>
      <c r="Q21" s="81">
        <v>565.67</v>
      </c>
      <c r="R21" s="82">
        <f t="shared" si="0"/>
        <v>5498.27</v>
      </c>
      <c r="S21" s="82">
        <f t="shared" si="1"/>
        <v>0</v>
      </c>
      <c r="T21" s="82">
        <f t="shared" si="2"/>
        <v>5498.27</v>
      </c>
      <c r="U21" s="105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</row>
    <row r="22" spans="1:71" s="85" customFormat="1" ht="24.75" customHeight="1">
      <c r="A22" s="75" t="s">
        <v>108</v>
      </c>
      <c r="B22" s="76" t="s">
        <v>110</v>
      </c>
      <c r="C22" s="77" t="s">
        <v>148</v>
      </c>
      <c r="D22" s="77" t="s">
        <v>83</v>
      </c>
      <c r="E22" s="78" t="s">
        <v>61</v>
      </c>
      <c r="F22" s="78" t="s">
        <v>47</v>
      </c>
      <c r="G22" s="77" t="s">
        <v>103</v>
      </c>
      <c r="H22" s="80" t="s">
        <v>147</v>
      </c>
      <c r="I22" s="77" t="s">
        <v>23</v>
      </c>
      <c r="J22" s="81">
        <v>0</v>
      </c>
      <c r="K22" s="81">
        <v>1197</v>
      </c>
      <c r="L22" s="82">
        <v>0</v>
      </c>
      <c r="M22" s="81">
        <v>2028</v>
      </c>
      <c r="N22" s="81">
        <v>0</v>
      </c>
      <c r="O22" s="81">
        <v>1707.6</v>
      </c>
      <c r="P22" s="81">
        <v>0</v>
      </c>
      <c r="Q22" s="81">
        <v>565.67</v>
      </c>
      <c r="R22" s="82">
        <f t="shared" si="0"/>
        <v>5498.27</v>
      </c>
      <c r="S22" s="82">
        <f t="shared" si="1"/>
        <v>0</v>
      </c>
      <c r="T22" s="82">
        <f t="shared" si="2"/>
        <v>5498.27</v>
      </c>
      <c r="U22" s="105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</row>
    <row r="23" spans="1:71" s="85" customFormat="1" ht="24.75" customHeight="1">
      <c r="A23" s="75" t="s">
        <v>420</v>
      </c>
      <c r="B23" s="76" t="s">
        <v>146</v>
      </c>
      <c r="C23" s="77" t="s">
        <v>141</v>
      </c>
      <c r="D23" s="77" t="s">
        <v>140</v>
      </c>
      <c r="E23" s="78" t="s">
        <v>46</v>
      </c>
      <c r="F23" s="78" t="s">
        <v>100</v>
      </c>
      <c r="G23" s="77" t="s">
        <v>117</v>
      </c>
      <c r="H23" s="80" t="s">
        <v>415</v>
      </c>
      <c r="I23" s="77" t="s">
        <v>23</v>
      </c>
      <c r="J23" s="81">
        <v>302.18</v>
      </c>
      <c r="K23" s="81">
        <v>0</v>
      </c>
      <c r="L23" s="82">
        <v>130.16</v>
      </c>
      <c r="M23" s="81">
        <v>0</v>
      </c>
      <c r="N23" s="81">
        <v>13.57</v>
      </c>
      <c r="O23" s="81">
        <v>0</v>
      </c>
      <c r="P23" s="81">
        <v>10.48</v>
      </c>
      <c r="Q23" s="81">
        <v>0</v>
      </c>
      <c r="R23" s="82">
        <f t="shared" si="0"/>
        <v>456.39000000000004</v>
      </c>
      <c r="S23" s="82">
        <f t="shared" si="1"/>
        <v>456.39000000000004</v>
      </c>
      <c r="T23" s="82">
        <f t="shared" si="2"/>
        <v>0</v>
      </c>
      <c r="U23" s="105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</row>
    <row r="24" spans="1:71" s="85" customFormat="1" ht="24.75" customHeight="1">
      <c r="A24" s="75" t="s">
        <v>420</v>
      </c>
      <c r="B24" s="76" t="s">
        <v>150</v>
      </c>
      <c r="C24" s="77" t="s">
        <v>45</v>
      </c>
      <c r="D24" s="77" t="s">
        <v>34</v>
      </c>
      <c r="E24" s="78" t="s">
        <v>120</v>
      </c>
      <c r="F24" s="78" t="s">
        <v>47</v>
      </c>
      <c r="G24" s="77" t="s">
        <v>27</v>
      </c>
      <c r="H24" s="80" t="s">
        <v>48</v>
      </c>
      <c r="I24" s="77" t="s">
        <v>23</v>
      </c>
      <c r="J24" s="81">
        <v>0</v>
      </c>
      <c r="K24" s="81">
        <v>244.86</v>
      </c>
      <c r="L24" s="82">
        <v>0</v>
      </c>
      <c r="M24" s="81">
        <v>278.12</v>
      </c>
      <c r="N24" s="81">
        <v>0</v>
      </c>
      <c r="O24" s="81">
        <v>0</v>
      </c>
      <c r="P24" s="81">
        <v>0</v>
      </c>
      <c r="Q24" s="81">
        <v>145.3</v>
      </c>
      <c r="R24" s="82">
        <f t="shared" si="0"/>
        <v>668.28</v>
      </c>
      <c r="S24" s="82">
        <f t="shared" si="1"/>
        <v>0</v>
      </c>
      <c r="T24" s="82">
        <f t="shared" si="2"/>
        <v>668.28</v>
      </c>
      <c r="U24" s="105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</row>
    <row r="25" spans="1:71" s="85" customFormat="1" ht="24.75" customHeight="1">
      <c r="A25" s="75" t="s">
        <v>420</v>
      </c>
      <c r="B25" s="76" t="s">
        <v>149</v>
      </c>
      <c r="C25" s="77" t="s">
        <v>45</v>
      </c>
      <c r="D25" s="77" t="s">
        <v>34</v>
      </c>
      <c r="E25" s="78" t="s">
        <v>120</v>
      </c>
      <c r="F25" s="78" t="s">
        <v>47</v>
      </c>
      <c r="G25" s="77" t="s">
        <v>27</v>
      </c>
      <c r="H25" s="80" t="s">
        <v>48</v>
      </c>
      <c r="I25" s="77" t="s">
        <v>23</v>
      </c>
      <c r="J25" s="81">
        <v>0</v>
      </c>
      <c r="K25" s="81">
        <v>244.86</v>
      </c>
      <c r="L25" s="82">
        <v>0</v>
      </c>
      <c r="M25" s="81">
        <v>278.12</v>
      </c>
      <c r="N25" s="81">
        <v>0</v>
      </c>
      <c r="O25" s="81">
        <v>0</v>
      </c>
      <c r="P25" s="81">
        <v>0</v>
      </c>
      <c r="Q25" s="81">
        <v>145.3</v>
      </c>
      <c r="R25" s="82">
        <f t="shared" si="0"/>
        <v>668.28</v>
      </c>
      <c r="S25" s="82">
        <f t="shared" si="1"/>
        <v>0</v>
      </c>
      <c r="T25" s="82">
        <f t="shared" si="2"/>
        <v>668.28</v>
      </c>
      <c r="U25" s="105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</row>
    <row r="26" spans="1:20" ht="24.75" customHeight="1">
      <c r="A26" s="75" t="s">
        <v>420</v>
      </c>
      <c r="B26" s="42" t="s">
        <v>181</v>
      </c>
      <c r="C26" s="8" t="s">
        <v>182</v>
      </c>
      <c r="D26" s="8" t="s">
        <v>99</v>
      </c>
      <c r="E26" s="63" t="s">
        <v>100</v>
      </c>
      <c r="F26" s="63" t="s">
        <v>47</v>
      </c>
      <c r="G26" s="8" t="s">
        <v>121</v>
      </c>
      <c r="H26" s="9" t="s">
        <v>183</v>
      </c>
      <c r="I26" s="8" t="s">
        <v>23</v>
      </c>
      <c r="J26" s="7">
        <v>0</v>
      </c>
      <c r="K26" s="7">
        <v>36.31</v>
      </c>
      <c r="L26" s="5">
        <v>0</v>
      </c>
      <c r="M26" s="7">
        <v>194.3</v>
      </c>
      <c r="N26" s="7">
        <v>0</v>
      </c>
      <c r="O26" s="7">
        <v>44.16</v>
      </c>
      <c r="P26" s="7">
        <v>0</v>
      </c>
      <c r="Q26" s="7">
        <v>176.64</v>
      </c>
      <c r="R26" s="5">
        <f t="shared" si="0"/>
        <v>451.40999999999997</v>
      </c>
      <c r="S26" s="5">
        <f t="shared" si="1"/>
        <v>0</v>
      </c>
      <c r="T26" s="5">
        <f t="shared" si="2"/>
        <v>451.40999999999997</v>
      </c>
    </row>
    <row r="27" spans="1:20" ht="24.75" customHeight="1">
      <c r="A27" s="75" t="s">
        <v>420</v>
      </c>
      <c r="B27" s="42" t="s">
        <v>92</v>
      </c>
      <c r="C27" s="8" t="s">
        <v>35</v>
      </c>
      <c r="D27" s="8" t="s">
        <v>31</v>
      </c>
      <c r="E27" s="63" t="s">
        <v>90</v>
      </c>
      <c r="F27" s="64" t="s">
        <v>91</v>
      </c>
      <c r="G27" s="6" t="s">
        <v>76</v>
      </c>
      <c r="H27" s="4" t="s">
        <v>93</v>
      </c>
      <c r="I27" s="8" t="s">
        <v>23</v>
      </c>
      <c r="J27" s="7">
        <v>0</v>
      </c>
      <c r="K27" s="7">
        <v>292.72</v>
      </c>
      <c r="L27" s="5">
        <v>0</v>
      </c>
      <c r="M27" s="7">
        <v>130</v>
      </c>
      <c r="N27" s="7">
        <v>0</v>
      </c>
      <c r="O27" s="7">
        <v>0</v>
      </c>
      <c r="P27" s="7">
        <v>0</v>
      </c>
      <c r="Q27" s="7">
        <v>0</v>
      </c>
      <c r="R27" s="5">
        <f t="shared" si="0"/>
        <v>422.72</v>
      </c>
      <c r="S27" s="5">
        <f t="shared" si="1"/>
        <v>0</v>
      </c>
      <c r="T27" s="5">
        <f t="shared" si="2"/>
        <v>422.72</v>
      </c>
    </row>
    <row r="28" spans="1:20" ht="24.75" customHeight="1">
      <c r="A28" s="75" t="s">
        <v>420</v>
      </c>
      <c r="B28" s="42" t="s">
        <v>181</v>
      </c>
      <c r="C28" s="8" t="s">
        <v>116</v>
      </c>
      <c r="D28" s="8" t="s">
        <v>95</v>
      </c>
      <c r="E28" s="63" t="s">
        <v>90</v>
      </c>
      <c r="F28" s="64" t="s">
        <v>179</v>
      </c>
      <c r="G28" s="6" t="s">
        <v>121</v>
      </c>
      <c r="H28" s="9" t="s">
        <v>180</v>
      </c>
      <c r="I28" s="8" t="s">
        <v>23</v>
      </c>
      <c r="J28" s="7">
        <v>0</v>
      </c>
      <c r="K28" s="7">
        <v>146.5</v>
      </c>
      <c r="L28" s="5">
        <v>0</v>
      </c>
      <c r="M28" s="7">
        <v>540</v>
      </c>
      <c r="N28" s="7">
        <v>0</v>
      </c>
      <c r="O28" s="7">
        <v>44.16</v>
      </c>
      <c r="P28" s="7">
        <v>0</v>
      </c>
      <c r="Q28" s="7">
        <v>123.64</v>
      </c>
      <c r="R28" s="5">
        <f t="shared" si="0"/>
        <v>854.3</v>
      </c>
      <c r="S28" s="5">
        <f t="shared" si="1"/>
        <v>0</v>
      </c>
      <c r="T28" s="5">
        <f t="shared" si="2"/>
        <v>854.3</v>
      </c>
    </row>
    <row r="29" spans="1:71" s="85" customFormat="1" ht="24.75" customHeight="1">
      <c r="A29" s="75" t="s">
        <v>420</v>
      </c>
      <c r="B29" s="76" t="s">
        <v>155</v>
      </c>
      <c r="C29" s="77" t="s">
        <v>141</v>
      </c>
      <c r="D29" s="77" t="s">
        <v>140</v>
      </c>
      <c r="E29" s="78" t="s">
        <v>137</v>
      </c>
      <c r="F29" s="78" t="s">
        <v>137</v>
      </c>
      <c r="G29" s="79" t="s">
        <v>139</v>
      </c>
      <c r="H29" s="89" t="s">
        <v>142</v>
      </c>
      <c r="I29" s="77" t="s">
        <v>23</v>
      </c>
      <c r="J29" s="81">
        <v>363.98</v>
      </c>
      <c r="K29" s="81">
        <v>0</v>
      </c>
      <c r="L29" s="82">
        <v>0</v>
      </c>
      <c r="M29" s="81">
        <v>0</v>
      </c>
      <c r="N29" s="81">
        <v>29.49</v>
      </c>
      <c r="O29" s="81">
        <v>0</v>
      </c>
      <c r="P29" s="81">
        <v>19.31</v>
      </c>
      <c r="Q29" s="81">
        <v>0</v>
      </c>
      <c r="R29" s="82">
        <f t="shared" si="0"/>
        <v>412.78000000000003</v>
      </c>
      <c r="S29" s="82">
        <f t="shared" si="1"/>
        <v>412.78000000000003</v>
      </c>
      <c r="T29" s="82">
        <f t="shared" si="2"/>
        <v>0</v>
      </c>
      <c r="U29" s="105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</row>
    <row r="30" spans="1:71" s="85" customFormat="1" ht="24.75" customHeight="1">
      <c r="A30" s="75" t="s">
        <v>420</v>
      </c>
      <c r="B30" s="76" t="s">
        <v>156</v>
      </c>
      <c r="C30" s="77" t="s">
        <v>141</v>
      </c>
      <c r="D30" s="77" t="s">
        <v>140</v>
      </c>
      <c r="E30" s="78" t="s">
        <v>137</v>
      </c>
      <c r="F30" s="78" t="s">
        <v>137</v>
      </c>
      <c r="G30" s="79" t="s">
        <v>139</v>
      </c>
      <c r="H30" s="89" t="s">
        <v>142</v>
      </c>
      <c r="I30" s="77" t="s">
        <v>23</v>
      </c>
      <c r="J30" s="81">
        <v>363.98</v>
      </c>
      <c r="K30" s="81">
        <v>0</v>
      </c>
      <c r="L30" s="82">
        <v>0</v>
      </c>
      <c r="M30" s="81">
        <v>0</v>
      </c>
      <c r="N30" s="81">
        <v>29.49</v>
      </c>
      <c r="O30" s="81">
        <v>0</v>
      </c>
      <c r="P30" s="81">
        <v>19.31</v>
      </c>
      <c r="Q30" s="81">
        <v>0</v>
      </c>
      <c r="R30" s="82">
        <f t="shared" si="0"/>
        <v>412.78000000000003</v>
      </c>
      <c r="S30" s="82">
        <f t="shared" si="1"/>
        <v>412.78000000000003</v>
      </c>
      <c r="T30" s="82">
        <f t="shared" si="2"/>
        <v>0</v>
      </c>
      <c r="U30" s="105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</row>
    <row r="31" spans="1:71" s="85" customFormat="1" ht="24.75" customHeight="1">
      <c r="A31" s="75" t="s">
        <v>134</v>
      </c>
      <c r="B31" s="76" t="s">
        <v>135</v>
      </c>
      <c r="C31" s="77" t="s">
        <v>136</v>
      </c>
      <c r="D31" s="77" t="s">
        <v>34</v>
      </c>
      <c r="E31" s="78" t="s">
        <v>137</v>
      </c>
      <c r="F31" s="90" t="s">
        <v>138</v>
      </c>
      <c r="G31" s="79" t="s">
        <v>24</v>
      </c>
      <c r="H31" s="89" t="s">
        <v>412</v>
      </c>
      <c r="I31" s="77" t="s">
        <v>23</v>
      </c>
      <c r="J31" s="81">
        <v>279.78</v>
      </c>
      <c r="K31" s="81">
        <v>0</v>
      </c>
      <c r="L31" s="82">
        <v>0</v>
      </c>
      <c r="M31" s="81">
        <v>162</v>
      </c>
      <c r="N31" s="81">
        <v>5.9</v>
      </c>
      <c r="O31" s="81">
        <v>0</v>
      </c>
      <c r="P31" s="81">
        <v>62.26</v>
      </c>
      <c r="Q31" s="81">
        <v>0</v>
      </c>
      <c r="R31" s="82">
        <f t="shared" si="0"/>
        <v>509.93999999999994</v>
      </c>
      <c r="S31" s="82">
        <f t="shared" si="1"/>
        <v>347.93999999999994</v>
      </c>
      <c r="T31" s="82">
        <f t="shared" si="2"/>
        <v>162</v>
      </c>
      <c r="U31" s="105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</row>
    <row r="32" spans="1:71" s="85" customFormat="1" ht="24.75" customHeight="1">
      <c r="A32" s="75" t="s">
        <v>158</v>
      </c>
      <c r="B32" s="76" t="s">
        <v>228</v>
      </c>
      <c r="C32" s="77" t="s">
        <v>73</v>
      </c>
      <c r="D32" s="77" t="s">
        <v>29</v>
      </c>
      <c r="E32" s="78" t="s">
        <v>114</v>
      </c>
      <c r="F32" s="90" t="s">
        <v>229</v>
      </c>
      <c r="G32" s="79" t="s">
        <v>121</v>
      </c>
      <c r="H32" s="89" t="s">
        <v>230</v>
      </c>
      <c r="I32" s="77" t="s">
        <v>23</v>
      </c>
      <c r="J32" s="81">
        <v>0</v>
      </c>
      <c r="K32" s="81">
        <v>207.8</v>
      </c>
      <c r="L32" s="82">
        <v>0</v>
      </c>
      <c r="M32" s="81">
        <v>304</v>
      </c>
      <c r="N32" s="81">
        <v>59.11</v>
      </c>
      <c r="O32" s="81">
        <v>0</v>
      </c>
      <c r="P32" s="81">
        <v>53.64</v>
      </c>
      <c r="Q32" s="81">
        <v>0</v>
      </c>
      <c r="R32" s="82">
        <f t="shared" si="0"/>
        <v>624.55</v>
      </c>
      <c r="S32" s="82">
        <f t="shared" si="1"/>
        <v>112.75</v>
      </c>
      <c r="T32" s="82">
        <f t="shared" si="2"/>
        <v>511.8</v>
      </c>
      <c r="U32" s="105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</row>
    <row r="33" spans="1:71" s="85" customFormat="1" ht="24.75" customHeight="1">
      <c r="A33" s="75" t="s">
        <v>420</v>
      </c>
      <c r="B33" s="76" t="s">
        <v>231</v>
      </c>
      <c r="C33" s="77" t="s">
        <v>73</v>
      </c>
      <c r="D33" s="77" t="s">
        <v>29</v>
      </c>
      <c r="E33" s="78" t="s">
        <v>114</v>
      </c>
      <c r="F33" s="90" t="s">
        <v>229</v>
      </c>
      <c r="G33" s="79" t="s">
        <v>121</v>
      </c>
      <c r="H33" s="89" t="s">
        <v>230</v>
      </c>
      <c r="I33" s="77" t="s">
        <v>23</v>
      </c>
      <c r="J33" s="81">
        <v>0</v>
      </c>
      <c r="K33" s="81">
        <v>207.8</v>
      </c>
      <c r="L33" s="82">
        <v>0</v>
      </c>
      <c r="M33" s="81">
        <v>304</v>
      </c>
      <c r="N33" s="81">
        <v>59.11</v>
      </c>
      <c r="O33" s="81">
        <v>0</v>
      </c>
      <c r="P33" s="81">
        <v>53.64</v>
      </c>
      <c r="Q33" s="81">
        <v>0</v>
      </c>
      <c r="R33" s="82">
        <f t="shared" si="0"/>
        <v>624.55</v>
      </c>
      <c r="S33" s="82">
        <f t="shared" si="1"/>
        <v>112.75</v>
      </c>
      <c r="T33" s="82">
        <f t="shared" si="2"/>
        <v>511.8</v>
      </c>
      <c r="U33" s="105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</row>
    <row r="34" spans="1:71" s="85" customFormat="1" ht="24.75" customHeight="1">
      <c r="A34" s="75" t="s">
        <v>420</v>
      </c>
      <c r="B34" s="76" t="s">
        <v>232</v>
      </c>
      <c r="C34" s="77" t="s">
        <v>73</v>
      </c>
      <c r="D34" s="77" t="s">
        <v>29</v>
      </c>
      <c r="E34" s="78" t="s">
        <v>114</v>
      </c>
      <c r="F34" s="90" t="s">
        <v>229</v>
      </c>
      <c r="G34" s="79" t="s">
        <v>121</v>
      </c>
      <c r="H34" s="80" t="s">
        <v>230</v>
      </c>
      <c r="I34" s="77" t="s">
        <v>23</v>
      </c>
      <c r="J34" s="81">
        <v>0</v>
      </c>
      <c r="K34" s="81">
        <v>207.8</v>
      </c>
      <c r="L34" s="82">
        <v>0</v>
      </c>
      <c r="M34" s="81">
        <v>304</v>
      </c>
      <c r="N34" s="81">
        <v>59.11</v>
      </c>
      <c r="O34" s="81">
        <v>0</v>
      </c>
      <c r="P34" s="81">
        <v>53.64</v>
      </c>
      <c r="Q34" s="81">
        <v>0</v>
      </c>
      <c r="R34" s="82">
        <f t="shared" si="0"/>
        <v>624.55</v>
      </c>
      <c r="S34" s="82">
        <f t="shared" si="1"/>
        <v>112.75</v>
      </c>
      <c r="T34" s="82">
        <f t="shared" si="2"/>
        <v>511.8</v>
      </c>
      <c r="U34" s="105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</row>
    <row r="35" spans="1:71" s="85" customFormat="1" ht="24.75" customHeight="1">
      <c r="A35" s="75" t="s">
        <v>420</v>
      </c>
      <c r="B35" s="76" t="s">
        <v>232</v>
      </c>
      <c r="C35" s="77" t="s">
        <v>73</v>
      </c>
      <c r="D35" s="77" t="s">
        <v>29</v>
      </c>
      <c r="E35" s="78" t="s">
        <v>114</v>
      </c>
      <c r="F35" s="90" t="s">
        <v>229</v>
      </c>
      <c r="G35" s="79" t="s">
        <v>121</v>
      </c>
      <c r="H35" s="89" t="s">
        <v>230</v>
      </c>
      <c r="I35" s="77" t="s">
        <v>23</v>
      </c>
      <c r="J35" s="81">
        <v>0</v>
      </c>
      <c r="K35" s="81">
        <v>207.8</v>
      </c>
      <c r="L35" s="82">
        <v>0</v>
      </c>
      <c r="M35" s="81">
        <v>304</v>
      </c>
      <c r="N35" s="81">
        <v>59.11</v>
      </c>
      <c r="O35" s="81">
        <v>0</v>
      </c>
      <c r="P35" s="81">
        <v>53.64</v>
      </c>
      <c r="Q35" s="81">
        <v>0</v>
      </c>
      <c r="R35" s="82">
        <f t="shared" si="0"/>
        <v>624.55</v>
      </c>
      <c r="S35" s="82">
        <f t="shared" si="1"/>
        <v>112.75</v>
      </c>
      <c r="T35" s="82">
        <f t="shared" si="2"/>
        <v>511.8</v>
      </c>
      <c r="U35" s="105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</row>
    <row r="36" spans="1:71" s="85" customFormat="1" ht="24.75" customHeight="1">
      <c r="A36" s="75" t="s">
        <v>420</v>
      </c>
      <c r="B36" s="76" t="s">
        <v>232</v>
      </c>
      <c r="C36" s="77" t="s">
        <v>73</v>
      </c>
      <c r="D36" s="77" t="s">
        <v>29</v>
      </c>
      <c r="E36" s="78" t="s">
        <v>114</v>
      </c>
      <c r="F36" s="90" t="s">
        <v>229</v>
      </c>
      <c r="G36" s="79" t="s">
        <v>121</v>
      </c>
      <c r="H36" s="89" t="s">
        <v>230</v>
      </c>
      <c r="I36" s="77" t="s">
        <v>23</v>
      </c>
      <c r="J36" s="81">
        <v>0</v>
      </c>
      <c r="K36" s="81">
        <v>207.8</v>
      </c>
      <c r="L36" s="82">
        <v>0</v>
      </c>
      <c r="M36" s="81">
        <v>304</v>
      </c>
      <c r="N36" s="81">
        <v>59.11</v>
      </c>
      <c r="O36" s="81">
        <v>0</v>
      </c>
      <c r="P36" s="81">
        <v>53.64</v>
      </c>
      <c r="Q36" s="81">
        <v>0</v>
      </c>
      <c r="R36" s="82">
        <f t="shared" si="0"/>
        <v>624.55</v>
      </c>
      <c r="S36" s="82">
        <f t="shared" si="1"/>
        <v>112.75</v>
      </c>
      <c r="T36" s="82">
        <f t="shared" si="2"/>
        <v>511.8</v>
      </c>
      <c r="U36" s="105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</row>
    <row r="37" spans="1:71" s="85" customFormat="1" ht="24.75" customHeight="1">
      <c r="A37" s="75" t="s">
        <v>420</v>
      </c>
      <c r="B37" s="76" t="s">
        <v>113</v>
      </c>
      <c r="C37" s="77" t="s">
        <v>219</v>
      </c>
      <c r="D37" s="77" t="s">
        <v>49</v>
      </c>
      <c r="E37" s="78" t="s">
        <v>114</v>
      </c>
      <c r="F37" s="78" t="s">
        <v>115</v>
      </c>
      <c r="G37" s="77" t="s">
        <v>220</v>
      </c>
      <c r="H37" s="80" t="s">
        <v>51</v>
      </c>
      <c r="I37" s="77" t="s">
        <v>23</v>
      </c>
      <c r="J37" s="81">
        <v>0</v>
      </c>
      <c r="K37" s="81">
        <v>1075.61</v>
      </c>
      <c r="L37" s="82">
        <v>0</v>
      </c>
      <c r="M37" s="81">
        <v>771</v>
      </c>
      <c r="N37" s="81">
        <v>0</v>
      </c>
      <c r="O37" s="81">
        <v>200</v>
      </c>
      <c r="P37" s="81">
        <v>0</v>
      </c>
      <c r="Q37" s="81">
        <v>500</v>
      </c>
      <c r="R37" s="82">
        <f t="shared" si="0"/>
        <v>2546.6099999999997</v>
      </c>
      <c r="S37" s="82">
        <f t="shared" si="1"/>
        <v>0</v>
      </c>
      <c r="T37" s="82">
        <f t="shared" si="2"/>
        <v>2546.6099999999997</v>
      </c>
      <c r="U37" s="105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</row>
    <row r="38" spans="1:71" s="85" customFormat="1" ht="24.75" customHeight="1">
      <c r="A38" s="75" t="s">
        <v>159</v>
      </c>
      <c r="B38" s="76" t="s">
        <v>160</v>
      </c>
      <c r="C38" s="77" t="s">
        <v>161</v>
      </c>
      <c r="D38" s="77" t="s">
        <v>83</v>
      </c>
      <c r="E38" s="78" t="s">
        <v>115</v>
      </c>
      <c r="F38" s="78" t="s">
        <v>118</v>
      </c>
      <c r="G38" s="77" t="s">
        <v>121</v>
      </c>
      <c r="H38" s="80" t="s">
        <v>162</v>
      </c>
      <c r="I38" s="77" t="s">
        <v>23</v>
      </c>
      <c r="J38" s="81">
        <v>0</v>
      </c>
      <c r="K38" s="81">
        <v>700</v>
      </c>
      <c r="L38" s="82">
        <v>0</v>
      </c>
      <c r="M38" s="81">
        <v>723.06</v>
      </c>
      <c r="N38" s="81">
        <v>0</v>
      </c>
      <c r="O38" s="81">
        <v>0</v>
      </c>
      <c r="P38" s="81">
        <v>0</v>
      </c>
      <c r="Q38" s="81">
        <v>0</v>
      </c>
      <c r="R38" s="82">
        <f t="shared" si="0"/>
        <v>1423.06</v>
      </c>
      <c r="S38" s="82">
        <f t="shared" si="1"/>
        <v>0</v>
      </c>
      <c r="T38" s="82">
        <f t="shared" si="2"/>
        <v>1423.06</v>
      </c>
      <c r="U38" s="105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</row>
    <row r="39" spans="1:71" s="85" customFormat="1" ht="24.75" customHeight="1">
      <c r="A39" s="75" t="s">
        <v>420</v>
      </c>
      <c r="B39" s="76" t="s">
        <v>13</v>
      </c>
      <c r="C39" s="77" t="s">
        <v>213</v>
      </c>
      <c r="D39" s="80" t="s">
        <v>125</v>
      </c>
      <c r="E39" s="78" t="s">
        <v>126</v>
      </c>
      <c r="F39" s="78" t="s">
        <v>127</v>
      </c>
      <c r="G39" s="77" t="s">
        <v>22</v>
      </c>
      <c r="H39" s="80" t="s">
        <v>124</v>
      </c>
      <c r="I39" s="77" t="s">
        <v>23</v>
      </c>
      <c r="J39" s="81">
        <v>0</v>
      </c>
      <c r="K39" s="81">
        <v>120</v>
      </c>
      <c r="L39" s="82">
        <v>0</v>
      </c>
      <c r="M39" s="81">
        <v>776</v>
      </c>
      <c r="N39" s="81">
        <v>0</v>
      </c>
      <c r="O39" s="81">
        <v>0</v>
      </c>
      <c r="P39" s="81">
        <v>0</v>
      </c>
      <c r="Q39" s="81">
        <v>260</v>
      </c>
      <c r="R39" s="82">
        <f t="shared" si="0"/>
        <v>1156</v>
      </c>
      <c r="S39" s="82">
        <f t="shared" si="1"/>
        <v>0</v>
      </c>
      <c r="T39" s="82">
        <f t="shared" si="2"/>
        <v>1156</v>
      </c>
      <c r="U39" s="105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</row>
    <row r="40" spans="1:71" s="85" customFormat="1" ht="24.75" customHeight="1">
      <c r="A40" s="75" t="s">
        <v>420</v>
      </c>
      <c r="B40" s="76" t="s">
        <v>175</v>
      </c>
      <c r="C40" s="80" t="s">
        <v>176</v>
      </c>
      <c r="D40" s="80" t="s">
        <v>177</v>
      </c>
      <c r="E40" s="78" t="s">
        <v>143</v>
      </c>
      <c r="F40" s="78" t="s">
        <v>118</v>
      </c>
      <c r="G40" s="77" t="s">
        <v>76</v>
      </c>
      <c r="H40" s="80" t="s">
        <v>178</v>
      </c>
      <c r="I40" s="77" t="s">
        <v>23</v>
      </c>
      <c r="J40" s="81">
        <v>103.46</v>
      </c>
      <c r="K40" s="81">
        <v>0</v>
      </c>
      <c r="L40" s="82">
        <v>221.19</v>
      </c>
      <c r="M40" s="81">
        <v>0</v>
      </c>
      <c r="N40" s="81">
        <v>58.46</v>
      </c>
      <c r="O40" s="81">
        <v>0</v>
      </c>
      <c r="P40" s="81">
        <v>8.57</v>
      </c>
      <c r="Q40" s="81">
        <v>0</v>
      </c>
      <c r="R40" s="82">
        <f t="shared" si="0"/>
        <v>391.67999999999995</v>
      </c>
      <c r="S40" s="82">
        <f t="shared" si="1"/>
        <v>391.67999999999995</v>
      </c>
      <c r="T40" s="82">
        <f t="shared" si="2"/>
        <v>0</v>
      </c>
      <c r="U40" s="105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</row>
    <row r="41" spans="1:71" s="85" customFormat="1" ht="24.75" customHeight="1">
      <c r="A41" s="75" t="s">
        <v>420</v>
      </c>
      <c r="B41" s="76" t="s">
        <v>190</v>
      </c>
      <c r="C41" s="77" t="s">
        <v>152</v>
      </c>
      <c r="D41" s="80" t="s">
        <v>153</v>
      </c>
      <c r="E41" s="78" t="s">
        <v>143</v>
      </c>
      <c r="F41" s="78" t="s">
        <v>151</v>
      </c>
      <c r="G41" s="77" t="s">
        <v>123</v>
      </c>
      <c r="H41" s="80" t="s">
        <v>154</v>
      </c>
      <c r="I41" s="77" t="s">
        <v>23</v>
      </c>
      <c r="J41" s="81">
        <v>499.42</v>
      </c>
      <c r="K41" s="81">
        <v>0</v>
      </c>
      <c r="L41" s="82">
        <v>0</v>
      </c>
      <c r="M41" s="81">
        <v>0</v>
      </c>
      <c r="N41" s="81">
        <v>753.2</v>
      </c>
      <c r="O41" s="81">
        <v>0</v>
      </c>
      <c r="P41" s="81">
        <v>120.46</v>
      </c>
      <c r="Q41" s="81">
        <v>0</v>
      </c>
      <c r="R41" s="82">
        <f t="shared" si="0"/>
        <v>1373.0800000000002</v>
      </c>
      <c r="S41" s="82">
        <f t="shared" si="1"/>
        <v>1373.0800000000002</v>
      </c>
      <c r="T41" s="82">
        <f t="shared" si="2"/>
        <v>0</v>
      </c>
      <c r="U41" s="105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</row>
    <row r="42" spans="1:71" s="85" customFormat="1" ht="24.75" customHeight="1">
      <c r="A42" s="75" t="s">
        <v>420</v>
      </c>
      <c r="B42" s="76" t="s">
        <v>149</v>
      </c>
      <c r="C42" s="77" t="s">
        <v>45</v>
      </c>
      <c r="D42" s="77" t="s">
        <v>34</v>
      </c>
      <c r="E42" s="78" t="s">
        <v>118</v>
      </c>
      <c r="F42" s="78" t="s">
        <v>119</v>
      </c>
      <c r="G42" s="77" t="s">
        <v>76</v>
      </c>
      <c r="H42" s="80" t="s">
        <v>48</v>
      </c>
      <c r="I42" s="77" t="s">
        <v>23</v>
      </c>
      <c r="J42" s="81">
        <v>0</v>
      </c>
      <c r="K42" s="81">
        <v>320.36</v>
      </c>
      <c r="L42" s="82">
        <v>0</v>
      </c>
      <c r="M42" s="81">
        <v>91.85</v>
      </c>
      <c r="N42" s="81">
        <v>0</v>
      </c>
      <c r="O42" s="81">
        <v>5</v>
      </c>
      <c r="P42" s="81">
        <v>0</v>
      </c>
      <c r="Q42" s="81">
        <v>57.6</v>
      </c>
      <c r="R42" s="82">
        <f t="shared" si="0"/>
        <v>474.81000000000006</v>
      </c>
      <c r="S42" s="82">
        <f t="shared" si="1"/>
        <v>0</v>
      </c>
      <c r="T42" s="82">
        <f t="shared" si="2"/>
        <v>474.81000000000006</v>
      </c>
      <c r="U42" s="105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</row>
    <row r="43" spans="1:71" s="85" customFormat="1" ht="24.75" customHeight="1">
      <c r="A43" s="75" t="s">
        <v>420</v>
      </c>
      <c r="B43" s="76" t="s">
        <v>149</v>
      </c>
      <c r="C43" s="77" t="s">
        <v>45</v>
      </c>
      <c r="D43" s="77" t="s">
        <v>34</v>
      </c>
      <c r="E43" s="78" t="s">
        <v>118</v>
      </c>
      <c r="F43" s="78" t="s">
        <v>119</v>
      </c>
      <c r="G43" s="77" t="s">
        <v>76</v>
      </c>
      <c r="H43" s="80" t="s">
        <v>48</v>
      </c>
      <c r="I43" s="77" t="s">
        <v>23</v>
      </c>
      <c r="J43" s="81">
        <v>0</v>
      </c>
      <c r="K43" s="81">
        <v>320.36</v>
      </c>
      <c r="L43" s="82">
        <v>0</v>
      </c>
      <c r="M43" s="81">
        <v>91.85</v>
      </c>
      <c r="N43" s="81">
        <v>0</v>
      </c>
      <c r="O43" s="81">
        <v>5</v>
      </c>
      <c r="P43" s="81">
        <v>0</v>
      </c>
      <c r="Q43" s="81">
        <v>57.6</v>
      </c>
      <c r="R43" s="82">
        <f t="shared" si="0"/>
        <v>474.81000000000006</v>
      </c>
      <c r="S43" s="82">
        <f t="shared" si="1"/>
        <v>0</v>
      </c>
      <c r="T43" s="82">
        <f t="shared" si="2"/>
        <v>474.81000000000006</v>
      </c>
      <c r="U43" s="105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</row>
    <row r="44" spans="1:71" s="85" customFormat="1" ht="24.75" customHeight="1">
      <c r="A44" s="75" t="s">
        <v>420</v>
      </c>
      <c r="B44" s="76" t="s">
        <v>188</v>
      </c>
      <c r="C44" s="77" t="s">
        <v>186</v>
      </c>
      <c r="D44" s="77" t="s">
        <v>187</v>
      </c>
      <c r="E44" s="78" t="s">
        <v>184</v>
      </c>
      <c r="F44" s="78" t="s">
        <v>185</v>
      </c>
      <c r="G44" s="77" t="s">
        <v>121</v>
      </c>
      <c r="H44" s="80" t="s">
        <v>221</v>
      </c>
      <c r="I44" s="77" t="s">
        <v>23</v>
      </c>
      <c r="J44" s="81">
        <v>0</v>
      </c>
      <c r="K44" s="81">
        <v>690.08</v>
      </c>
      <c r="L44" s="82">
        <v>0</v>
      </c>
      <c r="M44" s="81">
        <v>265.75</v>
      </c>
      <c r="N44" s="81">
        <v>0</v>
      </c>
      <c r="O44" s="81">
        <v>100</v>
      </c>
      <c r="P44" s="81">
        <v>0</v>
      </c>
      <c r="Q44" s="81">
        <v>125</v>
      </c>
      <c r="R44" s="82">
        <f t="shared" si="0"/>
        <v>1180.83</v>
      </c>
      <c r="S44" s="82">
        <f t="shared" si="1"/>
        <v>0</v>
      </c>
      <c r="T44" s="82">
        <f t="shared" si="2"/>
        <v>1180.83</v>
      </c>
      <c r="U44" s="105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</row>
    <row r="45" spans="1:71" s="85" customFormat="1" ht="24.75" customHeight="1">
      <c r="A45" s="75" t="s">
        <v>420</v>
      </c>
      <c r="B45" s="76" t="s">
        <v>28</v>
      </c>
      <c r="C45" s="77" t="s">
        <v>172</v>
      </c>
      <c r="D45" s="77" t="s">
        <v>173</v>
      </c>
      <c r="E45" s="78" t="s">
        <v>170</v>
      </c>
      <c r="F45" s="78" t="s">
        <v>171</v>
      </c>
      <c r="G45" s="77" t="s">
        <v>76</v>
      </c>
      <c r="H45" s="80" t="s">
        <v>174</v>
      </c>
      <c r="I45" s="77" t="s">
        <v>23</v>
      </c>
      <c r="J45" s="81">
        <v>0</v>
      </c>
      <c r="K45" s="81">
        <v>154.17</v>
      </c>
      <c r="L45" s="82">
        <v>0</v>
      </c>
      <c r="M45" s="81">
        <v>123.9</v>
      </c>
      <c r="N45" s="81">
        <v>0</v>
      </c>
      <c r="O45" s="81">
        <v>62.41</v>
      </c>
      <c r="P45" s="81">
        <v>0</v>
      </c>
      <c r="Q45" s="81">
        <v>16.11</v>
      </c>
      <c r="R45" s="82">
        <f t="shared" si="0"/>
        <v>356.59000000000003</v>
      </c>
      <c r="S45" s="82">
        <f t="shared" si="1"/>
        <v>0</v>
      </c>
      <c r="T45" s="82">
        <f t="shared" si="2"/>
        <v>356.59000000000003</v>
      </c>
      <c r="U45" s="105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</row>
    <row r="46" spans="1:71" s="85" customFormat="1" ht="24.75" customHeight="1">
      <c r="A46" s="75" t="s">
        <v>420</v>
      </c>
      <c r="B46" s="76" t="s">
        <v>155</v>
      </c>
      <c r="C46" s="77" t="s">
        <v>141</v>
      </c>
      <c r="D46" s="77" t="s">
        <v>140</v>
      </c>
      <c r="E46" s="78" t="s">
        <v>189</v>
      </c>
      <c r="F46" s="78" t="s">
        <v>84</v>
      </c>
      <c r="G46" s="77" t="s">
        <v>117</v>
      </c>
      <c r="H46" s="89" t="s">
        <v>142</v>
      </c>
      <c r="I46" s="77" t="s">
        <v>23</v>
      </c>
      <c r="J46" s="81">
        <v>241.97</v>
      </c>
      <c r="K46" s="81">
        <v>0</v>
      </c>
      <c r="L46" s="82">
        <v>133.44</v>
      </c>
      <c r="M46" s="81">
        <v>0</v>
      </c>
      <c r="N46" s="81">
        <v>101.09</v>
      </c>
      <c r="O46" s="81">
        <v>0</v>
      </c>
      <c r="P46" s="81">
        <v>72</v>
      </c>
      <c r="Q46" s="81">
        <v>0</v>
      </c>
      <c r="R46" s="82">
        <f t="shared" si="0"/>
        <v>548.5</v>
      </c>
      <c r="S46" s="82">
        <f t="shared" si="1"/>
        <v>548.5</v>
      </c>
      <c r="T46" s="82">
        <f t="shared" si="2"/>
        <v>0</v>
      </c>
      <c r="U46" s="105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</row>
    <row r="47" spans="1:71" s="85" customFormat="1" ht="24.75" customHeight="1">
      <c r="A47" s="75" t="s">
        <v>420</v>
      </c>
      <c r="B47" s="76" t="s">
        <v>156</v>
      </c>
      <c r="C47" s="77" t="s">
        <v>141</v>
      </c>
      <c r="D47" s="77" t="s">
        <v>140</v>
      </c>
      <c r="E47" s="78" t="s">
        <v>189</v>
      </c>
      <c r="F47" s="78" t="s">
        <v>84</v>
      </c>
      <c r="G47" s="77" t="s">
        <v>117</v>
      </c>
      <c r="H47" s="89" t="s">
        <v>142</v>
      </c>
      <c r="I47" s="77" t="s">
        <v>23</v>
      </c>
      <c r="J47" s="81">
        <v>241.97</v>
      </c>
      <c r="K47" s="81">
        <v>0</v>
      </c>
      <c r="L47" s="82">
        <v>133.44</v>
      </c>
      <c r="M47" s="81">
        <v>0</v>
      </c>
      <c r="N47" s="81">
        <v>101.09</v>
      </c>
      <c r="O47" s="81">
        <v>0</v>
      </c>
      <c r="P47" s="81">
        <v>72</v>
      </c>
      <c r="Q47" s="81">
        <v>0</v>
      </c>
      <c r="R47" s="82">
        <f t="shared" si="0"/>
        <v>548.5</v>
      </c>
      <c r="S47" s="82">
        <f t="shared" si="1"/>
        <v>548.5</v>
      </c>
      <c r="T47" s="82">
        <f t="shared" si="2"/>
        <v>0</v>
      </c>
      <c r="U47" s="105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</row>
    <row r="48" spans="1:71" s="85" customFormat="1" ht="24.75" customHeight="1">
      <c r="A48" s="75" t="s">
        <v>420</v>
      </c>
      <c r="B48" s="76" t="s">
        <v>81</v>
      </c>
      <c r="C48" s="77" t="s">
        <v>82</v>
      </c>
      <c r="D48" s="77" t="s">
        <v>83</v>
      </c>
      <c r="E48" s="78" t="s">
        <v>84</v>
      </c>
      <c r="F48" s="90" t="s">
        <v>85</v>
      </c>
      <c r="G48" s="79" t="s">
        <v>121</v>
      </c>
      <c r="H48" s="89" t="s">
        <v>413</v>
      </c>
      <c r="I48" s="77" t="s">
        <v>23</v>
      </c>
      <c r="J48" s="81">
        <v>537.71</v>
      </c>
      <c r="K48" s="81">
        <v>0</v>
      </c>
      <c r="L48" s="82">
        <v>728.93</v>
      </c>
      <c r="M48" s="81">
        <v>0</v>
      </c>
      <c r="N48" s="81">
        <v>23.23</v>
      </c>
      <c r="O48" s="81">
        <v>0</v>
      </c>
      <c r="P48" s="81">
        <v>0</v>
      </c>
      <c r="Q48" s="81">
        <v>0</v>
      </c>
      <c r="R48" s="82">
        <f t="shared" si="0"/>
        <v>1289.87</v>
      </c>
      <c r="S48" s="82">
        <f t="shared" si="1"/>
        <v>1289.87</v>
      </c>
      <c r="T48" s="82">
        <f t="shared" si="2"/>
        <v>0</v>
      </c>
      <c r="U48" s="105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</row>
    <row r="49" spans="1:71" s="85" customFormat="1" ht="24.75" customHeight="1">
      <c r="A49" s="75" t="s">
        <v>201</v>
      </c>
      <c r="B49" s="76" t="s">
        <v>202</v>
      </c>
      <c r="C49" s="77" t="s">
        <v>82</v>
      </c>
      <c r="D49" s="77" t="s">
        <v>83</v>
      </c>
      <c r="E49" s="78" t="s">
        <v>84</v>
      </c>
      <c r="F49" s="90" t="s">
        <v>270</v>
      </c>
      <c r="G49" s="79" t="s">
        <v>121</v>
      </c>
      <c r="H49" s="89" t="s">
        <v>414</v>
      </c>
      <c r="I49" s="77" t="s">
        <v>23</v>
      </c>
      <c r="J49" s="81">
        <v>0</v>
      </c>
      <c r="K49" s="81">
        <v>0</v>
      </c>
      <c r="L49" s="82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2">
        <f t="shared" si="0"/>
        <v>0</v>
      </c>
      <c r="S49" s="82">
        <f t="shared" si="1"/>
        <v>0</v>
      </c>
      <c r="T49" s="82">
        <f t="shared" si="2"/>
        <v>0</v>
      </c>
      <c r="U49" s="105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</row>
    <row r="50" spans="1:71" s="85" customFormat="1" ht="24.75" customHeight="1">
      <c r="A50" s="75" t="s">
        <v>134</v>
      </c>
      <c r="B50" s="76" t="s">
        <v>135</v>
      </c>
      <c r="C50" s="77" t="s">
        <v>144</v>
      </c>
      <c r="D50" s="77" t="s">
        <v>14</v>
      </c>
      <c r="E50" s="78" t="s">
        <v>157</v>
      </c>
      <c r="F50" s="78" t="s">
        <v>85</v>
      </c>
      <c r="G50" s="77" t="s">
        <v>24</v>
      </c>
      <c r="H50" s="80" t="s">
        <v>145</v>
      </c>
      <c r="I50" s="77" t="s">
        <v>23</v>
      </c>
      <c r="J50" s="81">
        <v>205</v>
      </c>
      <c r="K50" s="81">
        <v>0</v>
      </c>
      <c r="L50" s="82">
        <v>192.51</v>
      </c>
      <c r="M50" s="81">
        <v>0</v>
      </c>
      <c r="N50" s="81">
        <v>23.87</v>
      </c>
      <c r="O50" s="81">
        <v>0</v>
      </c>
      <c r="P50" s="81">
        <v>11.89</v>
      </c>
      <c r="Q50" s="81">
        <v>0</v>
      </c>
      <c r="R50" s="82">
        <f t="shared" si="0"/>
        <v>433.27</v>
      </c>
      <c r="S50" s="82">
        <f t="shared" si="1"/>
        <v>433.27</v>
      </c>
      <c r="T50" s="82">
        <f t="shared" si="2"/>
        <v>0</v>
      </c>
      <c r="U50" s="105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</row>
    <row r="51" spans="1:71" s="85" customFormat="1" ht="24.75" customHeight="1">
      <c r="A51" s="75" t="s">
        <v>420</v>
      </c>
      <c r="B51" s="76" t="s">
        <v>129</v>
      </c>
      <c r="C51" s="77" t="s">
        <v>130</v>
      </c>
      <c r="D51" s="77" t="s">
        <v>131</v>
      </c>
      <c r="E51" s="78" t="s">
        <v>132</v>
      </c>
      <c r="F51" s="78" t="s">
        <v>133</v>
      </c>
      <c r="G51" s="77" t="s">
        <v>33</v>
      </c>
      <c r="H51" s="80" t="s">
        <v>250</v>
      </c>
      <c r="I51" s="77" t="s">
        <v>23</v>
      </c>
      <c r="J51" s="81">
        <v>0</v>
      </c>
      <c r="K51" s="81">
        <v>359.01</v>
      </c>
      <c r="L51" s="82">
        <v>525</v>
      </c>
      <c r="M51" s="81">
        <v>0</v>
      </c>
      <c r="N51" s="81">
        <v>0</v>
      </c>
      <c r="O51" s="81">
        <v>17.52</v>
      </c>
      <c r="P51" s="81">
        <v>0</v>
      </c>
      <c r="Q51" s="81">
        <v>124.42</v>
      </c>
      <c r="R51" s="82">
        <f t="shared" si="0"/>
        <v>1025.95</v>
      </c>
      <c r="S51" s="82">
        <f t="shared" si="1"/>
        <v>525</v>
      </c>
      <c r="T51" s="82">
        <f t="shared" si="2"/>
        <v>500.95</v>
      </c>
      <c r="U51" s="105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</row>
    <row r="52" spans="1:71" s="85" customFormat="1" ht="24.75" customHeight="1">
      <c r="A52" s="75" t="s">
        <v>420</v>
      </c>
      <c r="B52" s="76" t="s">
        <v>262</v>
      </c>
      <c r="C52" s="77" t="s">
        <v>212</v>
      </c>
      <c r="D52" s="77" t="s">
        <v>14</v>
      </c>
      <c r="E52" s="78" t="s">
        <v>206</v>
      </c>
      <c r="F52" s="78" t="s">
        <v>207</v>
      </c>
      <c r="G52" s="77" t="s">
        <v>76</v>
      </c>
      <c r="H52" s="89" t="s">
        <v>263</v>
      </c>
      <c r="I52" s="77" t="s">
        <v>23</v>
      </c>
      <c r="J52" s="81">
        <v>0</v>
      </c>
      <c r="K52" s="81">
        <v>397.41</v>
      </c>
      <c r="L52" s="82">
        <v>0</v>
      </c>
      <c r="M52" s="81">
        <v>66</v>
      </c>
      <c r="N52" s="81">
        <v>0</v>
      </c>
      <c r="O52" s="81">
        <v>49.13</v>
      </c>
      <c r="P52" s="81">
        <v>0</v>
      </c>
      <c r="Q52" s="81">
        <v>36.96</v>
      </c>
      <c r="R52" s="82">
        <f t="shared" si="0"/>
        <v>549.5000000000001</v>
      </c>
      <c r="S52" s="82">
        <f t="shared" si="1"/>
        <v>0</v>
      </c>
      <c r="T52" s="82">
        <f t="shared" si="2"/>
        <v>549.5000000000001</v>
      </c>
      <c r="U52" s="10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</row>
    <row r="53" spans="1:71" s="85" customFormat="1" ht="24.75" customHeight="1">
      <c r="A53" s="75" t="s">
        <v>222</v>
      </c>
      <c r="B53" s="76" t="s">
        <v>249</v>
      </c>
      <c r="C53" s="77" t="s">
        <v>223</v>
      </c>
      <c r="D53" s="77" t="s">
        <v>29</v>
      </c>
      <c r="E53" s="78" t="s">
        <v>246</v>
      </c>
      <c r="F53" s="78" t="s">
        <v>206</v>
      </c>
      <c r="G53" s="77" t="s">
        <v>33</v>
      </c>
      <c r="H53" s="80" t="s">
        <v>247</v>
      </c>
      <c r="I53" s="77" t="s">
        <v>23</v>
      </c>
      <c r="J53" s="81">
        <v>0</v>
      </c>
      <c r="K53" s="81">
        <v>209.7</v>
      </c>
      <c r="L53" s="82">
        <v>0</v>
      </c>
      <c r="M53" s="81">
        <v>336.12</v>
      </c>
      <c r="N53" s="81">
        <v>0</v>
      </c>
      <c r="O53" s="81">
        <v>0</v>
      </c>
      <c r="P53" s="81">
        <v>0</v>
      </c>
      <c r="Q53" s="81">
        <v>0</v>
      </c>
      <c r="R53" s="82">
        <f t="shared" si="0"/>
        <v>545.8199999999999</v>
      </c>
      <c r="S53" s="82">
        <f t="shared" si="1"/>
        <v>0</v>
      </c>
      <c r="T53" s="82">
        <f t="shared" si="2"/>
        <v>545.8199999999999</v>
      </c>
      <c r="U53" s="105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</row>
    <row r="54" spans="1:71" s="85" customFormat="1" ht="24.75" customHeight="1">
      <c r="A54" s="75" t="s">
        <v>420</v>
      </c>
      <c r="B54" s="76" t="s">
        <v>248</v>
      </c>
      <c r="C54" s="77" t="s">
        <v>223</v>
      </c>
      <c r="D54" s="77" t="s">
        <v>29</v>
      </c>
      <c r="E54" s="78" t="s">
        <v>246</v>
      </c>
      <c r="F54" s="78" t="s">
        <v>206</v>
      </c>
      <c r="G54" s="77" t="s">
        <v>33</v>
      </c>
      <c r="H54" s="80" t="s">
        <v>247</v>
      </c>
      <c r="I54" s="77" t="s">
        <v>23</v>
      </c>
      <c r="J54" s="81">
        <v>0</v>
      </c>
      <c r="K54" s="81">
        <v>209.7</v>
      </c>
      <c r="L54" s="82">
        <v>0</v>
      </c>
      <c r="M54" s="81">
        <v>336.12</v>
      </c>
      <c r="N54" s="81">
        <v>0</v>
      </c>
      <c r="O54" s="81">
        <v>0</v>
      </c>
      <c r="P54" s="81">
        <v>0</v>
      </c>
      <c r="Q54" s="81">
        <v>0</v>
      </c>
      <c r="R54" s="82">
        <f t="shared" si="0"/>
        <v>545.8199999999999</v>
      </c>
      <c r="S54" s="82">
        <f t="shared" si="1"/>
        <v>0</v>
      </c>
      <c r="T54" s="82">
        <f t="shared" si="2"/>
        <v>545.8199999999999</v>
      </c>
      <c r="U54" s="105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</row>
    <row r="55" spans="1:71" s="85" customFormat="1" ht="24.75" customHeight="1">
      <c r="A55" s="75" t="s">
        <v>420</v>
      </c>
      <c r="B55" s="76" t="s">
        <v>245</v>
      </c>
      <c r="C55" s="77" t="s">
        <v>223</v>
      </c>
      <c r="D55" s="77" t="s">
        <v>29</v>
      </c>
      <c r="E55" s="78" t="s">
        <v>246</v>
      </c>
      <c r="F55" s="78" t="s">
        <v>206</v>
      </c>
      <c r="G55" s="77" t="s">
        <v>33</v>
      </c>
      <c r="H55" s="80" t="s">
        <v>247</v>
      </c>
      <c r="I55" s="77" t="s">
        <v>23</v>
      </c>
      <c r="J55" s="81">
        <v>0</v>
      </c>
      <c r="K55" s="81">
        <v>209.7</v>
      </c>
      <c r="L55" s="82">
        <v>0</v>
      </c>
      <c r="M55" s="81">
        <v>336.12</v>
      </c>
      <c r="N55" s="81">
        <v>0</v>
      </c>
      <c r="O55" s="81">
        <v>0</v>
      </c>
      <c r="P55" s="81">
        <v>0</v>
      </c>
      <c r="Q55" s="81">
        <v>0</v>
      </c>
      <c r="R55" s="82">
        <f t="shared" si="0"/>
        <v>545.8199999999999</v>
      </c>
      <c r="S55" s="82">
        <f t="shared" si="1"/>
        <v>0</v>
      </c>
      <c r="T55" s="82">
        <f t="shared" si="2"/>
        <v>545.8199999999999</v>
      </c>
      <c r="U55" s="105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</row>
    <row r="56" spans="1:71" s="85" customFormat="1" ht="24.75" customHeight="1">
      <c r="A56" s="75" t="s">
        <v>134</v>
      </c>
      <c r="B56" s="76" t="s">
        <v>135</v>
      </c>
      <c r="C56" s="77" t="s">
        <v>193</v>
      </c>
      <c r="D56" s="77" t="s">
        <v>195</v>
      </c>
      <c r="E56" s="78" t="s">
        <v>196</v>
      </c>
      <c r="F56" s="78" t="s">
        <v>197</v>
      </c>
      <c r="G56" s="77" t="s">
        <v>86</v>
      </c>
      <c r="H56" s="89" t="s">
        <v>199</v>
      </c>
      <c r="I56" s="77" t="s">
        <v>23</v>
      </c>
      <c r="J56" s="81">
        <v>1598.9</v>
      </c>
      <c r="K56" s="81">
        <v>0</v>
      </c>
      <c r="L56" s="82">
        <v>452.73</v>
      </c>
      <c r="M56" s="81">
        <v>0</v>
      </c>
      <c r="N56" s="81">
        <v>41.59</v>
      </c>
      <c r="O56" s="81">
        <v>0</v>
      </c>
      <c r="P56" s="81">
        <v>49.55</v>
      </c>
      <c r="Q56" s="81">
        <v>0</v>
      </c>
      <c r="R56" s="82">
        <f t="shared" si="0"/>
        <v>2142.7700000000004</v>
      </c>
      <c r="S56" s="82">
        <f t="shared" si="1"/>
        <v>2142.7700000000004</v>
      </c>
      <c r="T56" s="82">
        <f t="shared" si="2"/>
        <v>0</v>
      </c>
      <c r="U56" s="105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</row>
    <row r="57" spans="1:71" s="85" customFormat="1" ht="24.75" customHeight="1">
      <c r="A57" s="75" t="s">
        <v>191</v>
      </c>
      <c r="B57" s="76" t="s">
        <v>192</v>
      </c>
      <c r="C57" s="77" t="s">
        <v>194</v>
      </c>
      <c r="D57" s="77" t="s">
        <v>195</v>
      </c>
      <c r="E57" s="78" t="s">
        <v>196</v>
      </c>
      <c r="F57" s="78" t="s">
        <v>198</v>
      </c>
      <c r="G57" s="77" t="s">
        <v>22</v>
      </c>
      <c r="H57" s="89" t="s">
        <v>199</v>
      </c>
      <c r="I57" s="77" t="s">
        <v>23</v>
      </c>
      <c r="J57" s="81">
        <v>1115.21</v>
      </c>
      <c r="K57" s="81">
        <v>0</v>
      </c>
      <c r="L57" s="82">
        <v>615.23</v>
      </c>
      <c r="M57" s="81">
        <v>0</v>
      </c>
      <c r="N57" s="81">
        <v>13.5</v>
      </c>
      <c r="O57" s="81">
        <v>0</v>
      </c>
      <c r="P57" s="81">
        <v>112.24</v>
      </c>
      <c r="Q57" s="81">
        <v>0</v>
      </c>
      <c r="R57" s="82">
        <f t="shared" si="0"/>
        <v>1856.18</v>
      </c>
      <c r="S57" s="82">
        <f t="shared" si="1"/>
        <v>1856.18</v>
      </c>
      <c r="T57" s="82">
        <f t="shared" si="2"/>
        <v>0</v>
      </c>
      <c r="U57" s="105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</row>
    <row r="58" spans="1:71" s="85" customFormat="1" ht="24.75" customHeight="1">
      <c r="A58" s="75" t="s">
        <v>420</v>
      </c>
      <c r="B58" s="76" t="s">
        <v>81</v>
      </c>
      <c r="C58" s="77" t="s">
        <v>194</v>
      </c>
      <c r="D58" s="77" t="s">
        <v>195</v>
      </c>
      <c r="E58" s="78" t="s">
        <v>196</v>
      </c>
      <c r="F58" s="78" t="s">
        <v>198</v>
      </c>
      <c r="G58" s="77" t="s">
        <v>22</v>
      </c>
      <c r="H58" s="89" t="s">
        <v>199</v>
      </c>
      <c r="I58" s="77" t="s">
        <v>23</v>
      </c>
      <c r="J58" s="81">
        <v>1115.21</v>
      </c>
      <c r="K58" s="81">
        <v>0</v>
      </c>
      <c r="L58" s="82">
        <v>615.23</v>
      </c>
      <c r="M58" s="81">
        <v>0</v>
      </c>
      <c r="N58" s="81">
        <v>13.5</v>
      </c>
      <c r="O58" s="81">
        <v>0</v>
      </c>
      <c r="P58" s="81">
        <v>112.24</v>
      </c>
      <c r="Q58" s="81">
        <v>0</v>
      </c>
      <c r="R58" s="82">
        <f t="shared" si="0"/>
        <v>1856.18</v>
      </c>
      <c r="S58" s="82">
        <f t="shared" si="1"/>
        <v>1856.18</v>
      </c>
      <c r="T58" s="82">
        <f t="shared" si="2"/>
        <v>0</v>
      </c>
      <c r="U58" s="105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</row>
    <row r="59" spans="1:71" s="85" customFormat="1" ht="24.75" customHeight="1">
      <c r="A59" s="75" t="s">
        <v>420</v>
      </c>
      <c r="B59" s="76" t="s">
        <v>63</v>
      </c>
      <c r="C59" s="77" t="s">
        <v>194</v>
      </c>
      <c r="D59" s="77" t="s">
        <v>195</v>
      </c>
      <c r="E59" s="78" t="s">
        <v>196</v>
      </c>
      <c r="F59" s="78" t="s">
        <v>198</v>
      </c>
      <c r="G59" s="77" t="s">
        <v>22</v>
      </c>
      <c r="H59" s="89" t="s">
        <v>199</v>
      </c>
      <c r="I59" s="77" t="s">
        <v>23</v>
      </c>
      <c r="J59" s="81">
        <v>1115.21</v>
      </c>
      <c r="K59" s="81">
        <v>0</v>
      </c>
      <c r="L59" s="82">
        <v>615.23</v>
      </c>
      <c r="M59" s="81">
        <v>0</v>
      </c>
      <c r="N59" s="81">
        <v>7.64</v>
      </c>
      <c r="O59" s="81">
        <v>0</v>
      </c>
      <c r="P59" s="81">
        <v>112.24</v>
      </c>
      <c r="Q59" s="81">
        <v>0</v>
      </c>
      <c r="R59" s="82">
        <f t="shared" si="0"/>
        <v>1850.3200000000002</v>
      </c>
      <c r="S59" s="82">
        <f t="shared" si="1"/>
        <v>1850.3200000000002</v>
      </c>
      <c r="T59" s="82">
        <f t="shared" si="2"/>
        <v>0</v>
      </c>
      <c r="U59" s="105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</row>
    <row r="60" spans="1:71" s="85" customFormat="1" ht="24.75" customHeight="1">
      <c r="A60" s="75" t="s">
        <v>420</v>
      </c>
      <c r="B60" s="76" t="s">
        <v>155</v>
      </c>
      <c r="C60" s="77" t="s">
        <v>141</v>
      </c>
      <c r="D60" s="77" t="s">
        <v>140</v>
      </c>
      <c r="E60" s="78" t="s">
        <v>200</v>
      </c>
      <c r="F60" s="78" t="s">
        <v>200</v>
      </c>
      <c r="G60" s="77" t="s">
        <v>139</v>
      </c>
      <c r="H60" s="89" t="s">
        <v>142</v>
      </c>
      <c r="I60" s="77" t="s">
        <v>23</v>
      </c>
      <c r="J60" s="81">
        <f>183.98+39</f>
        <v>222.98</v>
      </c>
      <c r="K60" s="81">
        <v>0</v>
      </c>
      <c r="L60" s="82">
        <v>0</v>
      </c>
      <c r="M60" s="81">
        <v>0</v>
      </c>
      <c r="N60" s="81">
        <v>78.59</v>
      </c>
      <c r="O60" s="81">
        <v>0</v>
      </c>
      <c r="P60" s="81">
        <v>35.2</v>
      </c>
      <c r="Q60" s="81">
        <v>0</v>
      </c>
      <c r="R60" s="82">
        <f t="shared" si="0"/>
        <v>336.77</v>
      </c>
      <c r="S60" s="82">
        <f t="shared" si="1"/>
        <v>336.77</v>
      </c>
      <c r="T60" s="82">
        <f t="shared" si="2"/>
        <v>0</v>
      </c>
      <c r="U60" s="105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</row>
    <row r="61" spans="1:71" s="85" customFormat="1" ht="24.75" customHeight="1">
      <c r="A61" s="75" t="s">
        <v>420</v>
      </c>
      <c r="B61" s="76" t="s">
        <v>400</v>
      </c>
      <c r="C61" s="77" t="s">
        <v>141</v>
      </c>
      <c r="D61" s="77" t="s">
        <v>140</v>
      </c>
      <c r="E61" s="78" t="s">
        <v>200</v>
      </c>
      <c r="F61" s="78" t="s">
        <v>200</v>
      </c>
      <c r="G61" s="77" t="s">
        <v>139</v>
      </c>
      <c r="H61" s="89" t="s">
        <v>142</v>
      </c>
      <c r="I61" s="77" t="s">
        <v>23</v>
      </c>
      <c r="J61" s="81">
        <f>35.8+72+4+69.98</f>
        <v>181.78</v>
      </c>
      <c r="K61" s="81">
        <v>0</v>
      </c>
      <c r="L61" s="82">
        <v>0</v>
      </c>
      <c r="M61" s="81">
        <v>0</v>
      </c>
      <c r="N61" s="81">
        <v>78.59</v>
      </c>
      <c r="O61" s="81">
        <v>0</v>
      </c>
      <c r="P61" s="81">
        <f>40*0.88</f>
        <v>35.2</v>
      </c>
      <c r="Q61" s="81">
        <v>0</v>
      </c>
      <c r="R61" s="82">
        <f t="shared" si="0"/>
        <v>295.57</v>
      </c>
      <c r="S61" s="82">
        <f t="shared" si="1"/>
        <v>295.57</v>
      </c>
      <c r="T61" s="82">
        <f t="shared" si="2"/>
        <v>0</v>
      </c>
      <c r="U61" s="105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</row>
    <row r="62" spans="1:71" s="85" customFormat="1" ht="24.75" customHeight="1">
      <c r="A62" s="75" t="s">
        <v>420</v>
      </c>
      <c r="B62" s="76" t="s">
        <v>113</v>
      </c>
      <c r="C62" s="77" t="s">
        <v>238</v>
      </c>
      <c r="D62" s="77" t="s">
        <v>239</v>
      </c>
      <c r="E62" s="78" t="s">
        <v>236</v>
      </c>
      <c r="F62" s="78" t="s">
        <v>237</v>
      </c>
      <c r="G62" s="77" t="s">
        <v>121</v>
      </c>
      <c r="H62" s="89" t="s">
        <v>240</v>
      </c>
      <c r="I62" s="77" t="s">
        <v>23</v>
      </c>
      <c r="J62" s="81">
        <v>0</v>
      </c>
      <c r="K62" s="81">
        <v>50.38</v>
      </c>
      <c r="L62" s="82">
        <v>0</v>
      </c>
      <c r="M62" s="81">
        <v>515.86</v>
      </c>
      <c r="N62" s="81">
        <v>0</v>
      </c>
      <c r="O62" s="81">
        <v>0</v>
      </c>
      <c r="P62" s="81">
        <v>0</v>
      </c>
      <c r="Q62" s="81">
        <v>360</v>
      </c>
      <c r="R62" s="82">
        <f t="shared" si="0"/>
        <v>926.24</v>
      </c>
      <c r="S62" s="82">
        <f t="shared" si="1"/>
        <v>0</v>
      </c>
      <c r="T62" s="82">
        <f t="shared" si="2"/>
        <v>926.24</v>
      </c>
      <c r="U62" s="105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</row>
    <row r="63" spans="1:71" s="85" customFormat="1" ht="24.75" customHeight="1">
      <c r="A63" s="75" t="s">
        <v>420</v>
      </c>
      <c r="B63" s="76" t="s">
        <v>394</v>
      </c>
      <c r="C63" s="77" t="s">
        <v>282</v>
      </c>
      <c r="D63" s="77" t="s">
        <v>95</v>
      </c>
      <c r="E63" s="78" t="s">
        <v>281</v>
      </c>
      <c r="F63" s="78" t="s">
        <v>208</v>
      </c>
      <c r="G63" s="77" t="s">
        <v>24</v>
      </c>
      <c r="H63" s="89" t="s">
        <v>393</v>
      </c>
      <c r="I63" s="77" t="s">
        <v>23</v>
      </c>
      <c r="J63" s="81">
        <v>0</v>
      </c>
      <c r="K63" s="81">
        <v>167</v>
      </c>
      <c r="L63" s="82">
        <v>0</v>
      </c>
      <c r="M63" s="81">
        <v>364.52</v>
      </c>
      <c r="N63" s="81">
        <v>0</v>
      </c>
      <c r="O63" s="81">
        <v>100</v>
      </c>
      <c r="P63" s="81">
        <v>0</v>
      </c>
      <c r="Q63" s="81">
        <v>100</v>
      </c>
      <c r="R63" s="82">
        <f t="shared" si="0"/>
        <v>731.52</v>
      </c>
      <c r="S63" s="82">
        <f t="shared" si="1"/>
        <v>0</v>
      </c>
      <c r="T63" s="82">
        <f t="shared" si="2"/>
        <v>731.52</v>
      </c>
      <c r="U63" s="105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</row>
    <row r="64" spans="1:71" s="85" customFormat="1" ht="24.75" customHeight="1">
      <c r="A64" s="75" t="s">
        <v>420</v>
      </c>
      <c r="B64" s="76" t="s">
        <v>155</v>
      </c>
      <c r="C64" s="77" t="s">
        <v>141</v>
      </c>
      <c r="D64" s="77" t="s">
        <v>140</v>
      </c>
      <c r="E64" s="78" t="s">
        <v>241</v>
      </c>
      <c r="F64" s="78" t="s">
        <v>237</v>
      </c>
      <c r="G64" s="77" t="s">
        <v>117</v>
      </c>
      <c r="H64" s="89" t="s">
        <v>142</v>
      </c>
      <c r="I64" s="77" t="s">
        <v>23</v>
      </c>
      <c r="J64" s="81">
        <v>330.98</v>
      </c>
      <c r="K64" s="81">
        <v>0</v>
      </c>
      <c r="L64" s="82">
        <v>181.76</v>
      </c>
      <c r="M64" s="81">
        <v>0</v>
      </c>
      <c r="N64" s="81">
        <v>0</v>
      </c>
      <c r="O64" s="81">
        <v>0</v>
      </c>
      <c r="P64" s="81">
        <v>70.4</v>
      </c>
      <c r="Q64" s="81">
        <v>0</v>
      </c>
      <c r="R64" s="82">
        <f t="shared" si="0"/>
        <v>583.14</v>
      </c>
      <c r="S64" s="82">
        <f t="shared" si="1"/>
        <v>583.14</v>
      </c>
      <c r="T64" s="82">
        <f t="shared" si="2"/>
        <v>0</v>
      </c>
      <c r="U64" s="105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</row>
    <row r="65" spans="1:71" s="85" customFormat="1" ht="24.75" customHeight="1">
      <c r="A65" s="75" t="s">
        <v>420</v>
      </c>
      <c r="B65" s="76" t="s">
        <v>156</v>
      </c>
      <c r="C65" s="77" t="s">
        <v>141</v>
      </c>
      <c r="D65" s="77" t="s">
        <v>140</v>
      </c>
      <c r="E65" s="78" t="s">
        <v>241</v>
      </c>
      <c r="F65" s="78" t="s">
        <v>237</v>
      </c>
      <c r="G65" s="77" t="s">
        <v>117</v>
      </c>
      <c r="H65" s="89" t="s">
        <v>142</v>
      </c>
      <c r="I65" s="77" t="s">
        <v>23</v>
      </c>
      <c r="J65" s="81">
        <v>330.98</v>
      </c>
      <c r="K65" s="81">
        <v>0</v>
      </c>
      <c r="L65" s="82">
        <v>181.76</v>
      </c>
      <c r="M65" s="81">
        <v>0</v>
      </c>
      <c r="N65" s="81">
        <v>0</v>
      </c>
      <c r="O65" s="81">
        <v>0</v>
      </c>
      <c r="P65" s="81">
        <v>70.4</v>
      </c>
      <c r="Q65" s="81">
        <v>0</v>
      </c>
      <c r="R65" s="82">
        <f t="shared" si="0"/>
        <v>583.14</v>
      </c>
      <c r="S65" s="82">
        <f t="shared" si="1"/>
        <v>583.14</v>
      </c>
      <c r="T65" s="82">
        <f t="shared" si="2"/>
        <v>0</v>
      </c>
      <c r="U65" s="105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</row>
    <row r="66" spans="1:71" s="85" customFormat="1" ht="24.75" customHeight="1">
      <c r="A66" s="75" t="s">
        <v>420</v>
      </c>
      <c r="B66" s="76" t="s">
        <v>299</v>
      </c>
      <c r="C66" s="77" t="s">
        <v>210</v>
      </c>
      <c r="D66" s="77" t="s">
        <v>153</v>
      </c>
      <c r="E66" s="78" t="s">
        <v>208</v>
      </c>
      <c r="F66" s="78" t="s">
        <v>209</v>
      </c>
      <c r="G66" s="77" t="s">
        <v>76</v>
      </c>
      <c r="H66" s="89" t="s">
        <v>211</v>
      </c>
      <c r="I66" s="77" t="s">
        <v>301</v>
      </c>
      <c r="J66" s="81">
        <v>0</v>
      </c>
      <c r="K66" s="81">
        <v>343.18</v>
      </c>
      <c r="L66" s="82">
        <v>0</v>
      </c>
      <c r="M66" s="81">
        <v>0</v>
      </c>
      <c r="N66" s="81">
        <v>0</v>
      </c>
      <c r="O66" s="81">
        <v>0</v>
      </c>
      <c r="P66" s="81">
        <v>0</v>
      </c>
      <c r="Q66" s="81">
        <v>13.73</v>
      </c>
      <c r="R66" s="82">
        <f t="shared" si="0"/>
        <v>356.91</v>
      </c>
      <c r="S66" s="82">
        <f t="shared" si="1"/>
        <v>0</v>
      </c>
      <c r="T66" s="82">
        <f t="shared" si="2"/>
        <v>356.91</v>
      </c>
      <c r="U66" s="105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</row>
    <row r="67" spans="1:71" s="85" customFormat="1" ht="24.75" customHeight="1">
      <c r="A67" s="75" t="s">
        <v>216</v>
      </c>
      <c r="B67" s="76" t="s">
        <v>269</v>
      </c>
      <c r="C67" s="77" t="s">
        <v>218</v>
      </c>
      <c r="D67" s="80" t="s">
        <v>166</v>
      </c>
      <c r="E67" s="78" t="s">
        <v>214</v>
      </c>
      <c r="F67" s="78" t="s">
        <v>215</v>
      </c>
      <c r="G67" s="77" t="s">
        <v>76</v>
      </c>
      <c r="H67" s="89" t="s">
        <v>217</v>
      </c>
      <c r="I67" s="77" t="s">
        <v>23</v>
      </c>
      <c r="J67" s="81">
        <v>366.9</v>
      </c>
      <c r="K67" s="81">
        <v>0</v>
      </c>
      <c r="L67" s="82">
        <v>239.04</v>
      </c>
      <c r="M67" s="81">
        <v>0</v>
      </c>
      <c r="N67" s="81">
        <v>76.17</v>
      </c>
      <c r="O67" s="81">
        <v>0</v>
      </c>
      <c r="P67" s="81">
        <v>0</v>
      </c>
      <c r="Q67" s="81">
        <v>0</v>
      </c>
      <c r="R67" s="82">
        <f t="shared" si="0"/>
        <v>682.1099999999999</v>
      </c>
      <c r="S67" s="82">
        <f t="shared" si="1"/>
        <v>682.1099999999999</v>
      </c>
      <c r="T67" s="82">
        <f t="shared" si="2"/>
        <v>0</v>
      </c>
      <c r="U67" s="105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</row>
    <row r="68" spans="1:71" s="85" customFormat="1" ht="24.75" customHeight="1">
      <c r="A68" s="75" t="s">
        <v>420</v>
      </c>
      <c r="B68" s="76" t="s">
        <v>188</v>
      </c>
      <c r="C68" s="77" t="s">
        <v>244</v>
      </c>
      <c r="D68" s="80" t="s">
        <v>95</v>
      </c>
      <c r="E68" s="78" t="s">
        <v>215</v>
      </c>
      <c r="F68" s="78" t="s">
        <v>242</v>
      </c>
      <c r="G68" s="77" t="s">
        <v>121</v>
      </c>
      <c r="H68" s="89" t="s">
        <v>264</v>
      </c>
      <c r="I68" s="77" t="s">
        <v>23</v>
      </c>
      <c r="J68" s="81">
        <v>0</v>
      </c>
      <c r="K68" s="81">
        <v>121.54</v>
      </c>
      <c r="L68" s="82">
        <v>0</v>
      </c>
      <c r="M68" s="81">
        <v>260</v>
      </c>
      <c r="N68" s="81">
        <v>0</v>
      </c>
      <c r="O68" s="81">
        <v>24.51</v>
      </c>
      <c r="P68" s="81">
        <v>0</v>
      </c>
      <c r="Q68" s="81">
        <v>39.36</v>
      </c>
      <c r="R68" s="82">
        <f t="shared" si="0"/>
        <v>445.41</v>
      </c>
      <c r="S68" s="82">
        <f t="shared" si="1"/>
        <v>0</v>
      </c>
      <c r="T68" s="82">
        <f t="shared" si="2"/>
        <v>445.41</v>
      </c>
      <c r="U68" s="105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</row>
    <row r="69" spans="1:71" s="85" customFormat="1" ht="24.75" customHeight="1">
      <c r="A69" s="75" t="s">
        <v>420</v>
      </c>
      <c r="B69" s="76" t="s">
        <v>167</v>
      </c>
      <c r="C69" s="77" t="s">
        <v>165</v>
      </c>
      <c r="D69" s="77" t="s">
        <v>166</v>
      </c>
      <c r="E69" s="78" t="s">
        <v>163</v>
      </c>
      <c r="F69" s="78" t="s">
        <v>164</v>
      </c>
      <c r="G69" s="77" t="s">
        <v>24</v>
      </c>
      <c r="H69" s="80" t="s">
        <v>169</v>
      </c>
      <c r="I69" s="77" t="s">
        <v>23</v>
      </c>
      <c r="J69" s="81">
        <v>500.02</v>
      </c>
      <c r="K69" s="81">
        <v>0</v>
      </c>
      <c r="L69" s="82">
        <v>235.2</v>
      </c>
      <c r="M69" s="81">
        <v>0</v>
      </c>
      <c r="N69" s="81">
        <v>25.42</v>
      </c>
      <c r="O69" s="81">
        <v>0</v>
      </c>
      <c r="P69" s="81">
        <v>105.18</v>
      </c>
      <c r="Q69" s="81">
        <v>0</v>
      </c>
      <c r="R69" s="82">
        <f aca="true" t="shared" si="3" ref="R69:R129">SUM(J69:Q69)</f>
        <v>865.8199999999999</v>
      </c>
      <c r="S69" s="82">
        <f aca="true" t="shared" si="4" ref="S69:S129">SUM(J69+L69+N69+P69)</f>
        <v>865.8199999999999</v>
      </c>
      <c r="T69" s="82">
        <f aca="true" t="shared" si="5" ref="T69:T129">SUM(K69+M69+O69+Q69)</f>
        <v>0</v>
      </c>
      <c r="U69" s="105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</row>
    <row r="70" spans="1:71" s="85" customFormat="1" ht="24.75" customHeight="1">
      <c r="A70" s="75" t="s">
        <v>420</v>
      </c>
      <c r="B70" s="76" t="s">
        <v>168</v>
      </c>
      <c r="C70" s="77" t="s">
        <v>165</v>
      </c>
      <c r="D70" s="77" t="s">
        <v>166</v>
      </c>
      <c r="E70" s="78" t="s">
        <v>163</v>
      </c>
      <c r="F70" s="78" t="s">
        <v>164</v>
      </c>
      <c r="G70" s="77" t="s">
        <v>24</v>
      </c>
      <c r="H70" s="80" t="s">
        <v>169</v>
      </c>
      <c r="I70" s="77" t="s">
        <v>23</v>
      </c>
      <c r="J70" s="81">
        <v>318.68</v>
      </c>
      <c r="K70" s="81">
        <v>0</v>
      </c>
      <c r="L70" s="82">
        <v>235.2</v>
      </c>
      <c r="M70" s="81">
        <v>0</v>
      </c>
      <c r="N70" s="81">
        <v>25.42</v>
      </c>
      <c r="O70" s="81">
        <v>0</v>
      </c>
      <c r="P70" s="81">
        <v>91.3</v>
      </c>
      <c r="Q70" s="81">
        <v>0</v>
      </c>
      <c r="R70" s="82">
        <f t="shared" si="3"/>
        <v>670.5999999999999</v>
      </c>
      <c r="S70" s="82">
        <f t="shared" si="4"/>
        <v>670.5999999999999</v>
      </c>
      <c r="T70" s="82">
        <f t="shared" si="5"/>
        <v>0</v>
      </c>
      <c r="U70" s="105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</row>
    <row r="71" spans="1:71" s="85" customFormat="1" ht="24.75" customHeight="1">
      <c r="A71" s="75" t="s">
        <v>420</v>
      </c>
      <c r="B71" s="76" t="s">
        <v>87</v>
      </c>
      <c r="C71" s="77" t="s">
        <v>272</v>
      </c>
      <c r="D71" s="77" t="s">
        <v>153</v>
      </c>
      <c r="E71" s="78" t="s">
        <v>242</v>
      </c>
      <c r="F71" s="78" t="s">
        <v>243</v>
      </c>
      <c r="G71" s="77" t="s">
        <v>24</v>
      </c>
      <c r="H71" s="80" t="s">
        <v>417</v>
      </c>
      <c r="I71" s="77" t="s">
        <v>23</v>
      </c>
      <c r="J71" s="81">
        <v>0</v>
      </c>
      <c r="K71" s="81">
        <v>279.15</v>
      </c>
      <c r="L71" s="82">
        <v>0</v>
      </c>
      <c r="M71" s="81">
        <v>306</v>
      </c>
      <c r="N71" s="81">
        <v>0</v>
      </c>
      <c r="O71" s="81">
        <v>0</v>
      </c>
      <c r="P71" s="81">
        <v>0</v>
      </c>
      <c r="Q71" s="81">
        <v>35.47</v>
      </c>
      <c r="R71" s="82">
        <f t="shared" si="3"/>
        <v>620.62</v>
      </c>
      <c r="S71" s="82">
        <f t="shared" si="4"/>
        <v>0</v>
      </c>
      <c r="T71" s="82">
        <f t="shared" si="5"/>
        <v>620.62</v>
      </c>
      <c r="U71" s="105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</row>
    <row r="72" spans="1:71" s="85" customFormat="1" ht="24.75" customHeight="1">
      <c r="A72" s="75" t="s">
        <v>420</v>
      </c>
      <c r="B72" s="76" t="s">
        <v>155</v>
      </c>
      <c r="C72" s="77" t="s">
        <v>141</v>
      </c>
      <c r="D72" s="77" t="s">
        <v>140</v>
      </c>
      <c r="E72" s="78" t="s">
        <v>164</v>
      </c>
      <c r="F72" s="78" t="s">
        <v>164</v>
      </c>
      <c r="G72" s="77" t="s">
        <v>139</v>
      </c>
      <c r="H72" s="89" t="s">
        <v>142</v>
      </c>
      <c r="I72" s="77" t="s">
        <v>23</v>
      </c>
      <c r="J72" s="81">
        <v>231.98</v>
      </c>
      <c r="K72" s="81">
        <v>0</v>
      </c>
      <c r="L72" s="82">
        <v>0</v>
      </c>
      <c r="M72" s="81">
        <v>0</v>
      </c>
      <c r="N72" s="81">
        <v>46.79</v>
      </c>
      <c r="O72" s="81">
        <v>0</v>
      </c>
      <c r="P72" s="81">
        <v>35.2</v>
      </c>
      <c r="Q72" s="81">
        <v>0</v>
      </c>
      <c r="R72" s="82">
        <f t="shared" si="3"/>
        <v>313.96999999999997</v>
      </c>
      <c r="S72" s="82">
        <f t="shared" si="4"/>
        <v>313.96999999999997</v>
      </c>
      <c r="T72" s="82">
        <f t="shared" si="5"/>
        <v>0</v>
      </c>
      <c r="U72" s="105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</row>
    <row r="73" spans="1:71" s="85" customFormat="1" ht="24.75" customHeight="1">
      <c r="A73" s="75" t="s">
        <v>420</v>
      </c>
      <c r="B73" s="76" t="s">
        <v>156</v>
      </c>
      <c r="C73" s="77" t="s">
        <v>141</v>
      </c>
      <c r="D73" s="77" t="s">
        <v>140</v>
      </c>
      <c r="E73" s="78" t="s">
        <v>164</v>
      </c>
      <c r="F73" s="78" t="s">
        <v>164</v>
      </c>
      <c r="G73" s="77" t="s">
        <v>139</v>
      </c>
      <c r="H73" s="89" t="s">
        <v>142</v>
      </c>
      <c r="I73" s="77" t="s">
        <v>23</v>
      </c>
      <c r="J73" s="81">
        <v>231.98</v>
      </c>
      <c r="K73" s="81">
        <v>0</v>
      </c>
      <c r="L73" s="82">
        <v>0</v>
      </c>
      <c r="M73" s="81">
        <v>0</v>
      </c>
      <c r="N73" s="81">
        <v>46.79</v>
      </c>
      <c r="O73" s="81">
        <v>0</v>
      </c>
      <c r="P73" s="81">
        <v>35.2</v>
      </c>
      <c r="Q73" s="81">
        <v>0</v>
      </c>
      <c r="R73" s="82">
        <f t="shared" si="3"/>
        <v>313.96999999999997</v>
      </c>
      <c r="S73" s="82">
        <f t="shared" si="4"/>
        <v>313.96999999999997</v>
      </c>
      <c r="T73" s="82">
        <f t="shared" si="5"/>
        <v>0</v>
      </c>
      <c r="U73" s="105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</row>
    <row r="74" spans="1:71" s="85" customFormat="1" ht="24.75" customHeight="1">
      <c r="A74" s="75" t="s">
        <v>253</v>
      </c>
      <c r="B74" s="76" t="s">
        <v>332</v>
      </c>
      <c r="C74" s="77" t="s">
        <v>254</v>
      </c>
      <c r="D74" s="77" t="s">
        <v>255</v>
      </c>
      <c r="E74" s="78" t="s">
        <v>243</v>
      </c>
      <c r="F74" s="78" t="s">
        <v>256</v>
      </c>
      <c r="G74" s="77" t="s">
        <v>24</v>
      </c>
      <c r="H74" s="80" t="s">
        <v>257</v>
      </c>
      <c r="I74" s="77" t="s">
        <v>23</v>
      </c>
      <c r="J74" s="81">
        <v>0</v>
      </c>
      <c r="K74" s="81">
        <v>172.99</v>
      </c>
      <c r="L74" s="82">
        <v>0</v>
      </c>
      <c r="M74" s="81">
        <v>113.15</v>
      </c>
      <c r="N74" s="81">
        <v>0</v>
      </c>
      <c r="O74" s="81">
        <v>41.88</v>
      </c>
      <c r="P74" s="81">
        <v>0</v>
      </c>
      <c r="Q74" s="81">
        <v>69.13</v>
      </c>
      <c r="R74" s="82">
        <f t="shared" si="3"/>
        <v>397.15</v>
      </c>
      <c r="S74" s="82">
        <f t="shared" si="4"/>
        <v>0</v>
      </c>
      <c r="T74" s="82">
        <f t="shared" si="5"/>
        <v>397.15</v>
      </c>
      <c r="U74" s="105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</row>
    <row r="75" spans="1:71" s="85" customFormat="1" ht="24.75" customHeight="1">
      <c r="A75" s="75" t="s">
        <v>420</v>
      </c>
      <c r="B75" s="76" t="s">
        <v>330</v>
      </c>
      <c r="C75" s="77" t="s">
        <v>254</v>
      </c>
      <c r="D75" s="77" t="s">
        <v>255</v>
      </c>
      <c r="E75" s="78" t="s">
        <v>243</v>
      </c>
      <c r="F75" s="78" t="s">
        <v>331</v>
      </c>
      <c r="G75" s="77" t="s">
        <v>121</v>
      </c>
      <c r="H75" s="80" t="s">
        <v>257</v>
      </c>
      <c r="I75" s="77" t="s">
        <v>23</v>
      </c>
      <c r="J75" s="81">
        <v>0</v>
      </c>
      <c r="K75" s="81">
        <v>327.1</v>
      </c>
      <c r="L75" s="82">
        <v>0</v>
      </c>
      <c r="M75" s="81">
        <v>169.73</v>
      </c>
      <c r="N75" s="81">
        <v>0</v>
      </c>
      <c r="O75" s="81">
        <v>41.88</v>
      </c>
      <c r="P75" s="81">
        <v>0</v>
      </c>
      <c r="Q75" s="81">
        <v>212.77</v>
      </c>
      <c r="R75" s="82">
        <f t="shared" si="3"/>
        <v>751.48</v>
      </c>
      <c r="S75" s="82">
        <f t="shared" si="4"/>
        <v>0</v>
      </c>
      <c r="T75" s="82">
        <f t="shared" si="5"/>
        <v>751.48</v>
      </c>
      <c r="U75" s="105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</row>
    <row r="76" spans="1:71" s="85" customFormat="1" ht="24.75" customHeight="1">
      <c r="A76" s="75" t="s">
        <v>420</v>
      </c>
      <c r="B76" s="76" t="s">
        <v>92</v>
      </c>
      <c r="C76" s="77" t="s">
        <v>35</v>
      </c>
      <c r="D76" s="77" t="s">
        <v>31</v>
      </c>
      <c r="E76" s="78" t="s">
        <v>313</v>
      </c>
      <c r="F76" s="78" t="s">
        <v>314</v>
      </c>
      <c r="G76" s="77" t="s">
        <v>76</v>
      </c>
      <c r="H76" s="80" t="s">
        <v>315</v>
      </c>
      <c r="I76" s="77" t="s">
        <v>23</v>
      </c>
      <c r="J76" s="81">
        <v>0</v>
      </c>
      <c r="K76" s="81">
        <v>206</v>
      </c>
      <c r="L76" s="82">
        <v>0</v>
      </c>
      <c r="M76" s="81">
        <v>270</v>
      </c>
      <c r="N76" s="81">
        <v>15.74</v>
      </c>
      <c r="O76" s="81">
        <v>0</v>
      </c>
      <c r="P76" s="81">
        <v>0</v>
      </c>
      <c r="Q76" s="81">
        <v>0</v>
      </c>
      <c r="R76" s="82">
        <f t="shared" si="3"/>
        <v>491.74</v>
      </c>
      <c r="S76" s="82">
        <f t="shared" si="4"/>
        <v>15.74</v>
      </c>
      <c r="T76" s="82">
        <f t="shared" si="5"/>
        <v>476</v>
      </c>
      <c r="U76" s="105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</row>
    <row r="77" spans="1:71" s="85" customFormat="1" ht="24.75" customHeight="1">
      <c r="A77" s="75" t="s">
        <v>420</v>
      </c>
      <c r="B77" s="76" t="s">
        <v>63</v>
      </c>
      <c r="C77" s="77" t="s">
        <v>235</v>
      </c>
      <c r="D77" s="77" t="s">
        <v>14</v>
      </c>
      <c r="E77" s="78" t="s">
        <v>233</v>
      </c>
      <c r="F77" s="90" t="s">
        <v>234</v>
      </c>
      <c r="G77" s="79" t="s">
        <v>24</v>
      </c>
      <c r="H77" s="89" t="s">
        <v>252</v>
      </c>
      <c r="I77" s="77" t="s">
        <v>23</v>
      </c>
      <c r="J77" s="81">
        <v>262.86</v>
      </c>
      <c r="K77" s="81">
        <v>0</v>
      </c>
      <c r="L77" s="82">
        <v>224.86</v>
      </c>
      <c r="M77" s="81">
        <v>0</v>
      </c>
      <c r="N77" s="81">
        <v>11.57</v>
      </c>
      <c r="O77" s="81">
        <v>0</v>
      </c>
      <c r="P77" s="81">
        <v>36.46</v>
      </c>
      <c r="Q77" s="81">
        <v>0</v>
      </c>
      <c r="R77" s="82">
        <f t="shared" si="3"/>
        <v>535.75</v>
      </c>
      <c r="S77" s="82">
        <f t="shared" si="4"/>
        <v>535.75</v>
      </c>
      <c r="T77" s="82">
        <f t="shared" si="5"/>
        <v>0</v>
      </c>
      <c r="U77" s="105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</row>
    <row r="78" spans="1:71" s="85" customFormat="1" ht="24.75" customHeight="1">
      <c r="A78" s="75" t="s">
        <v>68</v>
      </c>
      <c r="B78" s="76" t="s">
        <v>71</v>
      </c>
      <c r="C78" s="77" t="s">
        <v>152</v>
      </c>
      <c r="D78" s="77" t="s">
        <v>153</v>
      </c>
      <c r="E78" s="78" t="s">
        <v>251</v>
      </c>
      <c r="F78" s="90" t="s">
        <v>234</v>
      </c>
      <c r="G78" s="79" t="s">
        <v>76</v>
      </c>
      <c r="H78" s="89" t="s">
        <v>80</v>
      </c>
      <c r="I78" s="77" t="s">
        <v>23</v>
      </c>
      <c r="J78" s="81">
        <v>0</v>
      </c>
      <c r="K78" s="81">
        <v>337.18</v>
      </c>
      <c r="L78" s="82">
        <v>0</v>
      </c>
      <c r="M78" s="81">
        <v>279.3</v>
      </c>
      <c r="N78" s="81">
        <v>0</v>
      </c>
      <c r="O78" s="81">
        <v>31.52</v>
      </c>
      <c r="P78" s="81">
        <v>0</v>
      </c>
      <c r="Q78" s="81">
        <v>51.21</v>
      </c>
      <c r="R78" s="82">
        <f t="shared" si="3"/>
        <v>699.21</v>
      </c>
      <c r="S78" s="82">
        <f t="shared" si="4"/>
        <v>0</v>
      </c>
      <c r="T78" s="82">
        <f t="shared" si="5"/>
        <v>699.21</v>
      </c>
      <c r="U78" s="105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5" customFormat="1" ht="24.75" customHeight="1">
      <c r="A79" s="75" t="s">
        <v>258</v>
      </c>
      <c r="B79" s="76" t="s">
        <v>416</v>
      </c>
      <c r="C79" s="77" t="s">
        <v>259</v>
      </c>
      <c r="D79" s="77" t="s">
        <v>260</v>
      </c>
      <c r="E79" s="78" t="s">
        <v>251</v>
      </c>
      <c r="F79" s="78" t="s">
        <v>261</v>
      </c>
      <c r="G79" s="77" t="s">
        <v>24</v>
      </c>
      <c r="H79" s="89" t="s">
        <v>411</v>
      </c>
      <c r="I79" s="77" t="s">
        <v>23</v>
      </c>
      <c r="J79" s="81">
        <v>0</v>
      </c>
      <c r="K79" s="81">
        <f>135.99+52.24</f>
        <v>188.23000000000002</v>
      </c>
      <c r="L79" s="82">
        <v>0</v>
      </c>
      <c r="M79" s="81">
        <v>160</v>
      </c>
      <c r="N79" s="81">
        <v>0</v>
      </c>
      <c r="O79" s="81">
        <v>0</v>
      </c>
      <c r="P79" s="81">
        <v>0</v>
      </c>
      <c r="Q79" s="81">
        <v>0</v>
      </c>
      <c r="R79" s="82">
        <f t="shared" si="3"/>
        <v>348.23</v>
      </c>
      <c r="S79" s="82">
        <f t="shared" si="4"/>
        <v>0</v>
      </c>
      <c r="T79" s="82">
        <f t="shared" si="5"/>
        <v>348.23</v>
      </c>
      <c r="U79" s="105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</row>
    <row r="80" spans="1:71" s="85" customFormat="1" ht="24.75" customHeight="1">
      <c r="A80" s="75" t="s">
        <v>420</v>
      </c>
      <c r="B80" s="76" t="s">
        <v>395</v>
      </c>
      <c r="C80" s="77" t="s">
        <v>267</v>
      </c>
      <c r="D80" s="77" t="s">
        <v>140</v>
      </c>
      <c r="E80" s="78" t="s">
        <v>266</v>
      </c>
      <c r="F80" s="78" t="s">
        <v>268</v>
      </c>
      <c r="G80" s="77" t="s">
        <v>117</v>
      </c>
      <c r="H80" s="80" t="s">
        <v>396</v>
      </c>
      <c r="I80" s="77" t="s">
        <v>23</v>
      </c>
      <c r="J80" s="81">
        <v>0</v>
      </c>
      <c r="K80" s="81">
        <v>100</v>
      </c>
      <c r="L80" s="82">
        <v>136.51</v>
      </c>
      <c r="M80" s="81">
        <v>0</v>
      </c>
      <c r="N80" s="81">
        <f>12*0.86</f>
        <v>10.32</v>
      </c>
      <c r="O80" s="81">
        <v>0</v>
      </c>
      <c r="P80" s="81">
        <f>58.56*0.86</f>
        <v>50.3616</v>
      </c>
      <c r="Q80" s="81">
        <v>0</v>
      </c>
      <c r="R80" s="82">
        <f t="shared" si="3"/>
        <v>297.1916</v>
      </c>
      <c r="S80" s="82">
        <f t="shared" si="4"/>
        <v>197.1916</v>
      </c>
      <c r="T80" s="82">
        <f t="shared" si="5"/>
        <v>100</v>
      </c>
      <c r="U80" s="105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  <row r="81" spans="1:71" s="85" customFormat="1" ht="24.75" customHeight="1">
      <c r="A81" s="75" t="s">
        <v>420</v>
      </c>
      <c r="B81" s="76" t="s">
        <v>397</v>
      </c>
      <c r="C81" s="77" t="s">
        <v>267</v>
      </c>
      <c r="D81" s="77" t="s">
        <v>140</v>
      </c>
      <c r="E81" s="78" t="s">
        <v>266</v>
      </c>
      <c r="F81" s="78" t="s">
        <v>268</v>
      </c>
      <c r="G81" s="77" t="s">
        <v>117</v>
      </c>
      <c r="H81" s="80" t="s">
        <v>396</v>
      </c>
      <c r="I81" s="77" t="s">
        <v>23</v>
      </c>
      <c r="J81" s="81">
        <v>0</v>
      </c>
      <c r="K81" s="81">
        <v>100</v>
      </c>
      <c r="L81" s="82">
        <v>136.51</v>
      </c>
      <c r="M81" s="81">
        <v>0</v>
      </c>
      <c r="N81" s="81">
        <f>12*0.86</f>
        <v>10.32</v>
      </c>
      <c r="O81" s="81">
        <v>0</v>
      </c>
      <c r="P81" s="81">
        <f>58.56*0.86</f>
        <v>50.3616</v>
      </c>
      <c r="Q81" s="81">
        <v>0</v>
      </c>
      <c r="R81" s="82">
        <f t="shared" si="3"/>
        <v>297.1916</v>
      </c>
      <c r="S81" s="82">
        <f t="shared" si="4"/>
        <v>197.1916</v>
      </c>
      <c r="T81" s="82">
        <f t="shared" si="5"/>
        <v>100</v>
      </c>
      <c r="U81" s="105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</row>
    <row r="82" spans="1:71" s="85" customFormat="1" ht="24.75" customHeight="1">
      <c r="A82" s="75" t="s">
        <v>201</v>
      </c>
      <c r="B82" s="76" t="s">
        <v>202</v>
      </c>
      <c r="C82" s="77" t="s">
        <v>82</v>
      </c>
      <c r="D82" s="77" t="s">
        <v>83</v>
      </c>
      <c r="E82" s="78" t="s">
        <v>203</v>
      </c>
      <c r="F82" s="90" t="s">
        <v>204</v>
      </c>
      <c r="G82" s="79" t="s">
        <v>121</v>
      </c>
      <c r="H82" s="89" t="s">
        <v>205</v>
      </c>
      <c r="I82" s="77" t="s">
        <v>23</v>
      </c>
      <c r="J82" s="81">
        <v>367.41</v>
      </c>
      <c r="K82" s="81">
        <v>0</v>
      </c>
      <c r="L82" s="82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2">
        <f t="shared" si="3"/>
        <v>367.41</v>
      </c>
      <c r="S82" s="82">
        <f t="shared" si="4"/>
        <v>367.41</v>
      </c>
      <c r="T82" s="82">
        <f t="shared" si="5"/>
        <v>0</v>
      </c>
      <c r="U82" s="105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</row>
    <row r="83" spans="1:71" s="88" customFormat="1" ht="24.75" customHeight="1">
      <c r="A83" s="75" t="s">
        <v>420</v>
      </c>
      <c r="B83" s="76" t="s">
        <v>299</v>
      </c>
      <c r="C83" s="77" t="s">
        <v>283</v>
      </c>
      <c r="D83" s="80" t="s">
        <v>26</v>
      </c>
      <c r="E83" s="78" t="s">
        <v>286</v>
      </c>
      <c r="F83" s="78" t="s">
        <v>285</v>
      </c>
      <c r="G83" s="77" t="s">
        <v>24</v>
      </c>
      <c r="H83" s="80" t="s">
        <v>300</v>
      </c>
      <c r="I83" s="77" t="s">
        <v>301</v>
      </c>
      <c r="J83" s="86">
        <v>0</v>
      </c>
      <c r="K83" s="86">
        <v>109</v>
      </c>
      <c r="L83" s="83">
        <v>0</v>
      </c>
      <c r="M83" s="86">
        <v>187.1</v>
      </c>
      <c r="N83" s="86">
        <v>0</v>
      </c>
      <c r="O83" s="86">
        <v>7.05</v>
      </c>
      <c r="P83" s="86">
        <v>0</v>
      </c>
      <c r="Q83" s="86">
        <v>82</v>
      </c>
      <c r="R83" s="82">
        <f t="shared" si="3"/>
        <v>385.15000000000003</v>
      </c>
      <c r="S83" s="82">
        <f t="shared" si="4"/>
        <v>0</v>
      </c>
      <c r="T83" s="82">
        <f t="shared" si="5"/>
        <v>385.15000000000003</v>
      </c>
      <c r="U83" s="106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</row>
    <row r="84" spans="1:71" s="88" customFormat="1" ht="24.75" customHeight="1">
      <c r="A84" s="75" t="s">
        <v>420</v>
      </c>
      <c r="B84" s="76" t="s">
        <v>307</v>
      </c>
      <c r="C84" s="77" t="s">
        <v>94</v>
      </c>
      <c r="D84" s="77" t="s">
        <v>95</v>
      </c>
      <c r="E84" s="78" t="s">
        <v>285</v>
      </c>
      <c r="F84" s="78" t="s">
        <v>280</v>
      </c>
      <c r="G84" s="77" t="s">
        <v>24</v>
      </c>
      <c r="H84" s="80" t="s">
        <v>309</v>
      </c>
      <c r="I84" s="77" t="s">
        <v>301</v>
      </c>
      <c r="J84" s="86">
        <v>113</v>
      </c>
      <c r="K84" s="86">
        <v>0</v>
      </c>
      <c r="L84" s="83">
        <v>164.41</v>
      </c>
      <c r="M84" s="86">
        <v>0</v>
      </c>
      <c r="N84" s="86">
        <v>13</v>
      </c>
      <c r="O84" s="86">
        <v>0</v>
      </c>
      <c r="P84" s="86">
        <v>150</v>
      </c>
      <c r="Q84" s="86">
        <v>0</v>
      </c>
      <c r="R84" s="82">
        <f t="shared" si="3"/>
        <v>440.40999999999997</v>
      </c>
      <c r="S84" s="82">
        <f t="shared" si="4"/>
        <v>440.40999999999997</v>
      </c>
      <c r="T84" s="82">
        <f t="shared" si="5"/>
        <v>0</v>
      </c>
      <c r="U84" s="10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</row>
    <row r="85" spans="1:71" s="88" customFormat="1" ht="24.75" customHeight="1">
      <c r="A85" s="75" t="s">
        <v>420</v>
      </c>
      <c r="B85" s="76" t="s">
        <v>308</v>
      </c>
      <c r="C85" s="77" t="s">
        <v>94</v>
      </c>
      <c r="D85" s="77" t="s">
        <v>95</v>
      </c>
      <c r="E85" s="78" t="s">
        <v>285</v>
      </c>
      <c r="F85" s="78" t="s">
        <v>280</v>
      </c>
      <c r="G85" s="77" t="s">
        <v>24</v>
      </c>
      <c r="H85" s="80" t="s">
        <v>309</v>
      </c>
      <c r="I85" s="77" t="s">
        <v>301</v>
      </c>
      <c r="J85" s="86">
        <v>113</v>
      </c>
      <c r="K85" s="86">
        <v>0</v>
      </c>
      <c r="L85" s="83">
        <v>164.41</v>
      </c>
      <c r="M85" s="86">
        <v>0</v>
      </c>
      <c r="N85" s="86">
        <v>13</v>
      </c>
      <c r="O85" s="86">
        <v>0</v>
      </c>
      <c r="P85" s="86">
        <v>150</v>
      </c>
      <c r="Q85" s="86">
        <v>0</v>
      </c>
      <c r="R85" s="82">
        <f t="shared" si="3"/>
        <v>440.40999999999997</v>
      </c>
      <c r="S85" s="82">
        <f t="shared" si="4"/>
        <v>440.40999999999997</v>
      </c>
      <c r="T85" s="82">
        <f t="shared" si="5"/>
        <v>0</v>
      </c>
      <c r="U85" s="106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</row>
    <row r="86" spans="1:71" s="85" customFormat="1" ht="24.75" customHeight="1">
      <c r="A86" s="75" t="s">
        <v>420</v>
      </c>
      <c r="B86" s="76" t="s">
        <v>304</v>
      </c>
      <c r="C86" s="77" t="s">
        <v>283</v>
      </c>
      <c r="D86" s="80" t="s">
        <v>26</v>
      </c>
      <c r="E86" s="78" t="s">
        <v>284</v>
      </c>
      <c r="F86" s="78" t="s">
        <v>278</v>
      </c>
      <c r="G86" s="77" t="s">
        <v>76</v>
      </c>
      <c r="H86" s="80" t="s">
        <v>402</v>
      </c>
      <c r="I86" s="77" t="s">
        <v>301</v>
      </c>
      <c r="J86" s="81">
        <v>0</v>
      </c>
      <c r="K86" s="81">
        <v>30.93</v>
      </c>
      <c r="L86" s="82">
        <v>0</v>
      </c>
      <c r="M86" s="81">
        <v>155.1</v>
      </c>
      <c r="N86" s="81">
        <v>0</v>
      </c>
      <c r="O86" s="81">
        <v>0</v>
      </c>
      <c r="P86" s="81">
        <v>0</v>
      </c>
      <c r="Q86" s="81">
        <v>120.16</v>
      </c>
      <c r="R86" s="82">
        <f t="shared" si="3"/>
        <v>306.19</v>
      </c>
      <c r="S86" s="82">
        <f t="shared" si="4"/>
        <v>0</v>
      </c>
      <c r="T86" s="82">
        <f t="shared" si="5"/>
        <v>306.19</v>
      </c>
      <c r="U86" s="105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</row>
    <row r="87" spans="1:71" s="85" customFormat="1" ht="24.75" customHeight="1">
      <c r="A87" s="75" t="s">
        <v>420</v>
      </c>
      <c r="B87" s="76" t="s">
        <v>155</v>
      </c>
      <c r="C87" s="77" t="s">
        <v>141</v>
      </c>
      <c r="D87" s="80" t="s">
        <v>140</v>
      </c>
      <c r="E87" s="78" t="s">
        <v>284</v>
      </c>
      <c r="F87" s="90" t="s">
        <v>284</v>
      </c>
      <c r="G87" s="79" t="s">
        <v>139</v>
      </c>
      <c r="H87" s="89" t="s">
        <v>142</v>
      </c>
      <c r="I87" s="77" t="s">
        <v>23</v>
      </c>
      <c r="J87" s="81">
        <v>132.98</v>
      </c>
      <c r="K87" s="81">
        <v>0</v>
      </c>
      <c r="L87" s="82">
        <v>0</v>
      </c>
      <c r="M87" s="81">
        <v>0</v>
      </c>
      <c r="N87" s="81">
        <v>242.92</v>
      </c>
      <c r="O87" s="81">
        <v>0</v>
      </c>
      <c r="P87" s="81">
        <v>35.2</v>
      </c>
      <c r="Q87" s="81">
        <v>0</v>
      </c>
      <c r="R87" s="82">
        <f t="shared" si="3"/>
        <v>411.09999999999997</v>
      </c>
      <c r="S87" s="82">
        <f t="shared" si="4"/>
        <v>411.09999999999997</v>
      </c>
      <c r="T87" s="82">
        <f t="shared" si="5"/>
        <v>0</v>
      </c>
      <c r="U87" s="105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</row>
    <row r="88" spans="1:71" s="85" customFormat="1" ht="24.75" customHeight="1">
      <c r="A88" s="75" t="s">
        <v>420</v>
      </c>
      <c r="B88" s="76" t="s">
        <v>63</v>
      </c>
      <c r="C88" s="77" t="s">
        <v>265</v>
      </c>
      <c r="D88" s="77" t="s">
        <v>14</v>
      </c>
      <c r="E88" s="78" t="s">
        <v>280</v>
      </c>
      <c r="F88" s="90" t="s">
        <v>279</v>
      </c>
      <c r="G88" s="79" t="s">
        <v>376</v>
      </c>
      <c r="H88" s="89" t="s">
        <v>374</v>
      </c>
      <c r="I88" s="77" t="s">
        <v>405</v>
      </c>
      <c r="J88" s="81">
        <v>173</v>
      </c>
      <c r="K88" s="81">
        <v>0</v>
      </c>
      <c r="L88" s="82">
        <v>0</v>
      </c>
      <c r="M88" s="81">
        <v>120</v>
      </c>
      <c r="N88" s="81">
        <v>0</v>
      </c>
      <c r="O88" s="81">
        <v>0</v>
      </c>
      <c r="P88" s="81">
        <v>13.68</v>
      </c>
      <c r="Q88" s="81">
        <v>0</v>
      </c>
      <c r="R88" s="82">
        <f t="shared" si="3"/>
        <v>306.68</v>
      </c>
      <c r="S88" s="82">
        <f t="shared" si="4"/>
        <v>186.68</v>
      </c>
      <c r="T88" s="82">
        <f t="shared" si="5"/>
        <v>120</v>
      </c>
      <c r="U88" s="105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</row>
    <row r="89" spans="1:71" s="85" customFormat="1" ht="24.75" customHeight="1">
      <c r="A89" s="75" t="s">
        <v>134</v>
      </c>
      <c r="B89" s="76" t="s">
        <v>135</v>
      </c>
      <c r="C89" s="77" t="s">
        <v>265</v>
      </c>
      <c r="D89" s="77" t="s">
        <v>14</v>
      </c>
      <c r="E89" s="78" t="s">
        <v>278</v>
      </c>
      <c r="F89" s="90" t="s">
        <v>279</v>
      </c>
      <c r="G89" s="79" t="s">
        <v>375</v>
      </c>
      <c r="H89" s="89" t="s">
        <v>374</v>
      </c>
      <c r="I89" s="77" t="s">
        <v>405</v>
      </c>
      <c r="J89" s="81">
        <v>235</v>
      </c>
      <c r="K89" s="81">
        <v>0</v>
      </c>
      <c r="L89" s="82">
        <v>0</v>
      </c>
      <c r="M89" s="81">
        <v>170</v>
      </c>
      <c r="N89" s="81">
        <v>22.44</v>
      </c>
      <c r="O89" s="81">
        <v>0</v>
      </c>
      <c r="P89" s="81">
        <v>0</v>
      </c>
      <c r="Q89" s="81">
        <v>0</v>
      </c>
      <c r="R89" s="82">
        <f t="shared" si="3"/>
        <v>427.44</v>
      </c>
      <c r="S89" s="82">
        <f t="shared" si="4"/>
        <v>257.44</v>
      </c>
      <c r="T89" s="82">
        <f t="shared" si="5"/>
        <v>170</v>
      </c>
      <c r="U89" s="105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</row>
    <row r="90" spans="1:71" s="85" customFormat="1" ht="24.75" customHeight="1">
      <c r="A90" s="75" t="s">
        <v>420</v>
      </c>
      <c r="B90" s="76" t="s">
        <v>354</v>
      </c>
      <c r="C90" s="77" t="s">
        <v>265</v>
      </c>
      <c r="D90" s="77" t="s">
        <v>14</v>
      </c>
      <c r="E90" s="78" t="s">
        <v>406</v>
      </c>
      <c r="F90" s="78" t="s">
        <v>275</v>
      </c>
      <c r="G90" s="77" t="s">
        <v>121</v>
      </c>
      <c r="H90" s="80" t="s">
        <v>404</v>
      </c>
      <c r="I90" s="77" t="s">
        <v>405</v>
      </c>
      <c r="J90" s="86">
        <v>179</v>
      </c>
      <c r="K90" s="81">
        <v>0</v>
      </c>
      <c r="L90" s="83">
        <f>525*0.88</f>
        <v>462</v>
      </c>
      <c r="M90" s="81">
        <v>0</v>
      </c>
      <c r="N90" s="81">
        <v>13.31</v>
      </c>
      <c r="O90" s="81">
        <v>0</v>
      </c>
      <c r="P90" s="81">
        <v>67.17</v>
      </c>
      <c r="Q90" s="81">
        <v>0</v>
      </c>
      <c r="R90" s="82">
        <f t="shared" si="3"/>
        <v>721.4799999999999</v>
      </c>
      <c r="S90" s="82">
        <f t="shared" si="4"/>
        <v>721.4799999999999</v>
      </c>
      <c r="T90" s="82">
        <f t="shared" si="5"/>
        <v>0</v>
      </c>
      <c r="U90" s="105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</row>
    <row r="91" spans="1:71" s="85" customFormat="1" ht="26.25" customHeight="1">
      <c r="A91" s="75" t="s">
        <v>420</v>
      </c>
      <c r="B91" s="76" t="s">
        <v>273</v>
      </c>
      <c r="C91" s="77" t="s">
        <v>274</v>
      </c>
      <c r="D91" s="77" t="s">
        <v>195</v>
      </c>
      <c r="E91" s="78" t="s">
        <v>275</v>
      </c>
      <c r="F91" s="78" t="s">
        <v>276</v>
      </c>
      <c r="G91" s="77" t="s">
        <v>121</v>
      </c>
      <c r="H91" s="80" t="s">
        <v>277</v>
      </c>
      <c r="I91" s="77" t="s">
        <v>23</v>
      </c>
      <c r="J91" s="81">
        <v>0</v>
      </c>
      <c r="K91" s="81">
        <v>497.4</v>
      </c>
      <c r="L91" s="82">
        <v>0</v>
      </c>
      <c r="M91" s="81">
        <v>250.84</v>
      </c>
      <c r="N91" s="81">
        <v>40.2</v>
      </c>
      <c r="O91" s="81">
        <v>60.95</v>
      </c>
      <c r="P91" s="81">
        <v>53.57</v>
      </c>
      <c r="Q91" s="81">
        <v>35.88</v>
      </c>
      <c r="R91" s="82">
        <f t="shared" si="3"/>
        <v>938.8400000000001</v>
      </c>
      <c r="S91" s="82">
        <f t="shared" si="4"/>
        <v>93.77000000000001</v>
      </c>
      <c r="T91" s="82">
        <f t="shared" si="5"/>
        <v>845.07</v>
      </c>
      <c r="U91" s="105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</row>
    <row r="92" spans="1:71" s="85" customFormat="1" ht="24.75" customHeight="1">
      <c r="A92" s="75" t="s">
        <v>420</v>
      </c>
      <c r="B92" s="76" t="s">
        <v>297</v>
      </c>
      <c r="C92" s="77" t="s">
        <v>35</v>
      </c>
      <c r="D92" s="77" t="s">
        <v>31</v>
      </c>
      <c r="E92" s="78" t="s">
        <v>225</v>
      </c>
      <c r="F92" s="78" t="s">
        <v>295</v>
      </c>
      <c r="G92" s="77" t="s">
        <v>117</v>
      </c>
      <c r="H92" s="80" t="s">
        <v>296</v>
      </c>
      <c r="I92" s="77" t="s">
        <v>405</v>
      </c>
      <c r="J92" s="81">
        <v>0</v>
      </c>
      <c r="K92" s="81">
        <v>238.5</v>
      </c>
      <c r="L92" s="82">
        <v>0</v>
      </c>
      <c r="M92" s="81">
        <v>128.77</v>
      </c>
      <c r="N92" s="81">
        <v>0</v>
      </c>
      <c r="O92" s="81">
        <v>12.75</v>
      </c>
      <c r="P92" s="81">
        <v>0</v>
      </c>
      <c r="Q92" s="81">
        <v>32.75</v>
      </c>
      <c r="R92" s="82">
        <f t="shared" si="3"/>
        <v>412.77</v>
      </c>
      <c r="S92" s="82">
        <f t="shared" si="4"/>
        <v>0</v>
      </c>
      <c r="T92" s="82">
        <f t="shared" si="5"/>
        <v>412.77</v>
      </c>
      <c r="U92" s="105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</row>
    <row r="93" spans="1:71" s="85" customFormat="1" ht="24.75" customHeight="1">
      <c r="A93" s="75" t="s">
        <v>420</v>
      </c>
      <c r="B93" s="76" t="s">
        <v>298</v>
      </c>
      <c r="C93" s="77" t="s">
        <v>35</v>
      </c>
      <c r="D93" s="77" t="s">
        <v>31</v>
      </c>
      <c r="E93" s="78" t="s">
        <v>225</v>
      </c>
      <c r="F93" s="78" t="s">
        <v>295</v>
      </c>
      <c r="G93" s="77" t="s">
        <v>117</v>
      </c>
      <c r="H93" s="80" t="s">
        <v>296</v>
      </c>
      <c r="I93" s="77" t="s">
        <v>405</v>
      </c>
      <c r="J93" s="81">
        <v>0</v>
      </c>
      <c r="K93" s="81">
        <v>238.5</v>
      </c>
      <c r="L93" s="82">
        <v>0</v>
      </c>
      <c r="M93" s="81">
        <v>136.07</v>
      </c>
      <c r="N93" s="81">
        <v>0</v>
      </c>
      <c r="O93" s="81">
        <v>36.17</v>
      </c>
      <c r="P93" s="81">
        <v>0</v>
      </c>
      <c r="Q93" s="81">
        <v>22.41</v>
      </c>
      <c r="R93" s="82">
        <f t="shared" si="3"/>
        <v>433.15000000000003</v>
      </c>
      <c r="S93" s="82">
        <f t="shared" si="4"/>
        <v>0</v>
      </c>
      <c r="T93" s="82">
        <f t="shared" si="5"/>
        <v>433.15000000000003</v>
      </c>
      <c r="U93" s="105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</row>
    <row r="94" spans="1:71" s="88" customFormat="1" ht="24.75" customHeight="1">
      <c r="A94" s="75" t="s">
        <v>420</v>
      </c>
      <c r="B94" s="76" t="s">
        <v>224</v>
      </c>
      <c r="C94" s="77" t="s">
        <v>94</v>
      </c>
      <c r="D94" s="77" t="s">
        <v>95</v>
      </c>
      <c r="E94" s="78" t="s">
        <v>225</v>
      </c>
      <c r="F94" s="78" t="s">
        <v>226</v>
      </c>
      <c r="G94" s="77" t="s">
        <v>121</v>
      </c>
      <c r="H94" s="80" t="s">
        <v>227</v>
      </c>
      <c r="I94" s="77" t="s">
        <v>23</v>
      </c>
      <c r="J94" s="86">
        <f>SUM(146.34+31.2)</f>
        <v>177.54</v>
      </c>
      <c r="K94" s="86">
        <v>0</v>
      </c>
      <c r="L94" s="83">
        <v>299.4</v>
      </c>
      <c r="M94" s="86">
        <v>0</v>
      </c>
      <c r="N94" s="86">
        <v>34.3</v>
      </c>
      <c r="O94" s="86">
        <v>0</v>
      </c>
      <c r="P94" s="86">
        <v>101.81</v>
      </c>
      <c r="Q94" s="86">
        <v>0</v>
      </c>
      <c r="R94" s="82">
        <f t="shared" si="3"/>
        <v>613.05</v>
      </c>
      <c r="S94" s="82">
        <f t="shared" si="4"/>
        <v>613.05</v>
      </c>
      <c r="T94" s="82">
        <f t="shared" si="5"/>
        <v>0</v>
      </c>
      <c r="U94" s="106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</row>
    <row r="95" spans="1:71" s="85" customFormat="1" ht="24.75" customHeight="1">
      <c r="A95" s="75" t="s">
        <v>420</v>
      </c>
      <c r="B95" s="76" t="s">
        <v>410</v>
      </c>
      <c r="C95" s="77" t="s">
        <v>212</v>
      </c>
      <c r="D95" s="77" t="s">
        <v>14</v>
      </c>
      <c r="E95" s="78" t="s">
        <v>271</v>
      </c>
      <c r="F95" s="78" t="s">
        <v>287</v>
      </c>
      <c r="G95" s="77" t="s">
        <v>24</v>
      </c>
      <c r="H95" s="80" t="s">
        <v>338</v>
      </c>
      <c r="I95" s="77" t="s">
        <v>23</v>
      </c>
      <c r="J95" s="81">
        <v>0</v>
      </c>
      <c r="K95" s="81">
        <v>218.03</v>
      </c>
      <c r="L95" s="82">
        <v>0</v>
      </c>
      <c r="M95" s="81">
        <v>100</v>
      </c>
      <c r="N95" s="81">
        <v>0</v>
      </c>
      <c r="O95" s="81">
        <v>41.89</v>
      </c>
      <c r="P95" s="81">
        <v>0</v>
      </c>
      <c r="Q95" s="81">
        <v>43.06</v>
      </c>
      <c r="R95" s="82">
        <f t="shared" si="3"/>
        <v>402.97999999999996</v>
      </c>
      <c r="S95" s="82">
        <f t="shared" si="4"/>
        <v>0</v>
      </c>
      <c r="T95" s="82">
        <f t="shared" si="5"/>
        <v>402.97999999999996</v>
      </c>
      <c r="U95" s="105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</row>
    <row r="96" spans="1:71" s="85" customFormat="1" ht="24.75" customHeight="1">
      <c r="A96" s="75" t="s">
        <v>420</v>
      </c>
      <c r="B96" s="76" t="s">
        <v>339</v>
      </c>
      <c r="C96" s="77" t="s">
        <v>212</v>
      </c>
      <c r="D96" s="77" t="s">
        <v>14</v>
      </c>
      <c r="E96" s="78" t="s">
        <v>271</v>
      </c>
      <c r="F96" s="78" t="s">
        <v>287</v>
      </c>
      <c r="G96" s="77" t="s">
        <v>24</v>
      </c>
      <c r="H96" s="80" t="s">
        <v>338</v>
      </c>
      <c r="I96" s="77" t="s">
        <v>23</v>
      </c>
      <c r="J96" s="81">
        <v>0</v>
      </c>
      <c r="K96" s="81">
        <v>218.03</v>
      </c>
      <c r="L96" s="82">
        <v>0</v>
      </c>
      <c r="M96" s="81">
        <v>100</v>
      </c>
      <c r="N96" s="81">
        <v>0</v>
      </c>
      <c r="O96" s="81">
        <v>41.89</v>
      </c>
      <c r="P96" s="81">
        <v>0</v>
      </c>
      <c r="Q96" s="81">
        <v>43.06</v>
      </c>
      <c r="R96" s="82">
        <f t="shared" si="3"/>
        <v>402.97999999999996</v>
      </c>
      <c r="S96" s="82">
        <f t="shared" si="4"/>
        <v>0</v>
      </c>
      <c r="T96" s="82">
        <f t="shared" si="5"/>
        <v>402.97999999999996</v>
      </c>
      <c r="U96" s="105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</row>
    <row r="97" spans="1:71" s="85" customFormat="1" ht="24.75" customHeight="1">
      <c r="A97" s="75" t="s">
        <v>420</v>
      </c>
      <c r="B97" s="76" t="s">
        <v>28</v>
      </c>
      <c r="C97" s="77" t="s">
        <v>218</v>
      </c>
      <c r="D97" s="77" t="s">
        <v>166</v>
      </c>
      <c r="E97" s="78" t="s">
        <v>271</v>
      </c>
      <c r="F97" s="78" t="s">
        <v>305</v>
      </c>
      <c r="G97" s="79" t="s">
        <v>121</v>
      </c>
      <c r="H97" s="80" t="s">
        <v>306</v>
      </c>
      <c r="I97" s="77" t="s">
        <v>23</v>
      </c>
      <c r="J97" s="81">
        <v>222.22</v>
      </c>
      <c r="K97" s="81">
        <v>0</v>
      </c>
      <c r="L97" s="82">
        <f>465.58</f>
        <v>465.58</v>
      </c>
      <c r="M97" s="81">
        <v>0</v>
      </c>
      <c r="N97" s="81">
        <f>SUM(52+17.1)*0.88</f>
        <v>60.80799999999999</v>
      </c>
      <c r="O97" s="81">
        <v>0</v>
      </c>
      <c r="P97" s="81">
        <f>3.99+(86.92*0.88)</f>
        <v>80.47959999999999</v>
      </c>
      <c r="Q97" s="81">
        <v>0</v>
      </c>
      <c r="R97" s="82">
        <f t="shared" si="3"/>
        <v>829.0876</v>
      </c>
      <c r="S97" s="82">
        <f t="shared" si="4"/>
        <v>829.0876</v>
      </c>
      <c r="T97" s="82">
        <f t="shared" si="5"/>
        <v>0</v>
      </c>
      <c r="U97" s="105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</row>
    <row r="98" spans="1:71" s="85" customFormat="1" ht="24.75" customHeight="1">
      <c r="A98" s="75" t="s">
        <v>420</v>
      </c>
      <c r="B98" s="76" t="s">
        <v>290</v>
      </c>
      <c r="C98" s="77" t="s">
        <v>291</v>
      </c>
      <c r="D98" s="77" t="s">
        <v>291</v>
      </c>
      <c r="E98" s="78" t="s">
        <v>293</v>
      </c>
      <c r="F98" s="78" t="s">
        <v>294</v>
      </c>
      <c r="G98" s="79" t="s">
        <v>27</v>
      </c>
      <c r="H98" s="80" t="s">
        <v>292</v>
      </c>
      <c r="I98" s="77" t="s">
        <v>23</v>
      </c>
      <c r="J98" s="81">
        <v>0</v>
      </c>
      <c r="K98" s="81">
        <v>561</v>
      </c>
      <c r="L98" s="82">
        <v>499.13</v>
      </c>
      <c r="M98" s="81">
        <v>0</v>
      </c>
      <c r="N98" s="81">
        <f>67*0.57127</f>
        <v>38.27509</v>
      </c>
      <c r="O98" s="81">
        <v>0</v>
      </c>
      <c r="P98" s="81">
        <f>128*0.57127</f>
        <v>73.12256</v>
      </c>
      <c r="Q98" s="81">
        <v>0</v>
      </c>
      <c r="R98" s="82">
        <f t="shared" si="3"/>
        <v>1171.5276500000002</v>
      </c>
      <c r="S98" s="82">
        <f t="shared" si="4"/>
        <v>610.52765</v>
      </c>
      <c r="T98" s="82">
        <f t="shared" si="5"/>
        <v>561</v>
      </c>
      <c r="U98" s="105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</row>
    <row r="99" spans="1:71" s="88" customFormat="1" ht="24.75" customHeight="1">
      <c r="A99" s="75" t="s">
        <v>420</v>
      </c>
      <c r="B99" s="76" t="s">
        <v>304</v>
      </c>
      <c r="C99" s="77" t="s">
        <v>302</v>
      </c>
      <c r="D99" s="77" t="s">
        <v>14</v>
      </c>
      <c r="E99" s="78" t="s">
        <v>287</v>
      </c>
      <c r="F99" s="78" t="s">
        <v>398</v>
      </c>
      <c r="G99" s="77" t="s">
        <v>76</v>
      </c>
      <c r="H99" s="80" t="s">
        <v>401</v>
      </c>
      <c r="I99" s="77" t="s">
        <v>301</v>
      </c>
      <c r="J99" s="86">
        <v>0</v>
      </c>
      <c r="K99" s="86">
        <v>171.31</v>
      </c>
      <c r="L99" s="83">
        <v>0</v>
      </c>
      <c r="M99" s="86">
        <v>174.05</v>
      </c>
      <c r="N99" s="86">
        <v>0</v>
      </c>
      <c r="O99" s="86">
        <v>32</v>
      </c>
      <c r="P99" s="86">
        <v>22.81</v>
      </c>
      <c r="Q99" s="86">
        <v>97.95</v>
      </c>
      <c r="R99" s="82">
        <f t="shared" si="3"/>
        <v>498.12</v>
      </c>
      <c r="S99" s="82">
        <f t="shared" si="4"/>
        <v>22.81</v>
      </c>
      <c r="T99" s="82">
        <f t="shared" si="5"/>
        <v>475.31</v>
      </c>
      <c r="U99" s="106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</row>
    <row r="100" spans="1:71" s="88" customFormat="1" ht="24.75" customHeight="1">
      <c r="A100" s="75" t="s">
        <v>420</v>
      </c>
      <c r="B100" s="76" t="s">
        <v>299</v>
      </c>
      <c r="C100" s="77" t="s">
        <v>302</v>
      </c>
      <c r="D100" s="77" t="s">
        <v>14</v>
      </c>
      <c r="E100" s="78" t="s">
        <v>303</v>
      </c>
      <c r="F100" s="78" t="s">
        <v>398</v>
      </c>
      <c r="G100" s="77" t="s">
        <v>76</v>
      </c>
      <c r="H100" s="80" t="s">
        <v>399</v>
      </c>
      <c r="I100" s="77" t="s">
        <v>301</v>
      </c>
      <c r="J100" s="86">
        <v>0</v>
      </c>
      <c r="K100" s="86">
        <v>237.51</v>
      </c>
      <c r="L100" s="83">
        <v>0</v>
      </c>
      <c r="M100" s="86">
        <v>174.05</v>
      </c>
      <c r="N100" s="86">
        <v>0</v>
      </c>
      <c r="O100" s="86">
        <f>51.6*0.86</f>
        <v>44.376</v>
      </c>
      <c r="P100" s="86">
        <v>0</v>
      </c>
      <c r="Q100" s="86">
        <f>81.7*0.86</f>
        <v>70.262</v>
      </c>
      <c r="R100" s="82">
        <f t="shared" si="3"/>
        <v>526.198</v>
      </c>
      <c r="S100" s="82">
        <f t="shared" si="4"/>
        <v>0</v>
      </c>
      <c r="T100" s="82">
        <f t="shared" si="5"/>
        <v>526.198</v>
      </c>
      <c r="U100" s="106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</row>
    <row r="101" spans="1:71" s="85" customFormat="1" ht="24.75" customHeight="1">
      <c r="A101" s="75" t="s">
        <v>420</v>
      </c>
      <c r="B101" s="76" t="s">
        <v>224</v>
      </c>
      <c r="C101" s="77" t="s">
        <v>144</v>
      </c>
      <c r="D101" s="77" t="s">
        <v>14</v>
      </c>
      <c r="E101" s="78" t="s">
        <v>294</v>
      </c>
      <c r="F101" s="78" t="s">
        <v>288</v>
      </c>
      <c r="G101" s="79" t="s">
        <v>24</v>
      </c>
      <c r="H101" s="80" t="s">
        <v>289</v>
      </c>
      <c r="I101" s="77" t="s">
        <v>23</v>
      </c>
      <c r="J101" s="81">
        <f>185.88+31.2</f>
        <v>217.07999999999998</v>
      </c>
      <c r="K101" s="81">
        <v>0</v>
      </c>
      <c r="L101" s="82">
        <v>282.65</v>
      </c>
      <c r="M101" s="81">
        <v>0</v>
      </c>
      <c r="N101" s="81">
        <v>91.61</v>
      </c>
      <c r="O101" s="81">
        <v>0</v>
      </c>
      <c r="P101" s="81">
        <v>90.71</v>
      </c>
      <c r="Q101" s="81">
        <v>0</v>
      </c>
      <c r="R101" s="82">
        <f t="shared" si="3"/>
        <v>682.05</v>
      </c>
      <c r="S101" s="82">
        <f t="shared" si="4"/>
        <v>682.05</v>
      </c>
      <c r="T101" s="82">
        <f t="shared" si="5"/>
        <v>0</v>
      </c>
      <c r="U101" s="105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</row>
    <row r="102" spans="1:71" s="101" customFormat="1" ht="24.75" customHeight="1">
      <c r="A102" s="75" t="s">
        <v>420</v>
      </c>
      <c r="B102" s="76" t="s">
        <v>87</v>
      </c>
      <c r="C102" s="77" t="s">
        <v>310</v>
      </c>
      <c r="D102" s="77" t="s">
        <v>173</v>
      </c>
      <c r="E102" s="78" t="s">
        <v>294</v>
      </c>
      <c r="F102" s="78" t="s">
        <v>311</v>
      </c>
      <c r="G102" s="77" t="s">
        <v>76</v>
      </c>
      <c r="H102" s="80" t="s">
        <v>312</v>
      </c>
      <c r="I102" s="77" t="s">
        <v>301</v>
      </c>
      <c r="J102" s="86">
        <v>0</v>
      </c>
      <c r="K102" s="86">
        <f>87.65+147.98</f>
        <v>235.63</v>
      </c>
      <c r="L102" s="83">
        <v>0</v>
      </c>
      <c r="M102" s="86">
        <v>118</v>
      </c>
      <c r="N102" s="86">
        <v>0</v>
      </c>
      <c r="O102" s="86">
        <v>0</v>
      </c>
      <c r="P102" s="86">
        <v>0</v>
      </c>
      <c r="Q102" s="86">
        <v>21.35</v>
      </c>
      <c r="R102" s="82">
        <f t="shared" si="3"/>
        <v>374.98</v>
      </c>
      <c r="S102" s="82">
        <f t="shared" si="4"/>
        <v>0</v>
      </c>
      <c r="T102" s="82">
        <f t="shared" si="5"/>
        <v>374.98</v>
      </c>
      <c r="U102" s="108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</row>
    <row r="103" spans="1:71" s="85" customFormat="1" ht="24.75" customHeight="1">
      <c r="A103" s="75" t="s">
        <v>420</v>
      </c>
      <c r="B103" s="76" t="s">
        <v>155</v>
      </c>
      <c r="C103" s="77" t="s">
        <v>141</v>
      </c>
      <c r="D103" s="77" t="s">
        <v>140</v>
      </c>
      <c r="E103" s="78" t="s">
        <v>318</v>
      </c>
      <c r="F103" s="78" t="s">
        <v>319</v>
      </c>
      <c r="G103" s="79" t="s">
        <v>117</v>
      </c>
      <c r="H103" s="89" t="s">
        <v>142</v>
      </c>
      <c r="I103" s="77" t="s">
        <v>23</v>
      </c>
      <c r="J103" s="81">
        <v>178.29</v>
      </c>
      <c r="K103" s="81">
        <v>0</v>
      </c>
      <c r="L103" s="82">
        <v>68.49</v>
      </c>
      <c r="M103" s="81">
        <v>0</v>
      </c>
      <c r="N103" s="81">
        <v>0</v>
      </c>
      <c r="O103" s="81">
        <v>0</v>
      </c>
      <c r="P103" s="81">
        <v>70.4</v>
      </c>
      <c r="Q103" s="81">
        <v>0</v>
      </c>
      <c r="R103" s="82">
        <f t="shared" si="3"/>
        <v>317.17999999999995</v>
      </c>
      <c r="S103" s="82">
        <f t="shared" si="4"/>
        <v>317.17999999999995</v>
      </c>
      <c r="T103" s="82">
        <f t="shared" si="5"/>
        <v>0</v>
      </c>
      <c r="U103" s="105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</row>
    <row r="104" spans="1:71" s="85" customFormat="1" ht="24.75" customHeight="1">
      <c r="A104" s="75" t="s">
        <v>420</v>
      </c>
      <c r="B104" s="76" t="s">
        <v>155</v>
      </c>
      <c r="C104" s="77" t="s">
        <v>141</v>
      </c>
      <c r="D104" s="77" t="s">
        <v>140</v>
      </c>
      <c r="E104" s="78" t="s">
        <v>318</v>
      </c>
      <c r="F104" s="78" t="s">
        <v>319</v>
      </c>
      <c r="G104" s="79" t="s">
        <v>117</v>
      </c>
      <c r="H104" s="89" t="s">
        <v>142</v>
      </c>
      <c r="I104" s="77" t="s">
        <v>23</v>
      </c>
      <c r="J104" s="81">
        <v>178.29</v>
      </c>
      <c r="K104" s="81">
        <v>0</v>
      </c>
      <c r="L104" s="82">
        <v>68.49</v>
      </c>
      <c r="M104" s="81">
        <v>0</v>
      </c>
      <c r="N104" s="81">
        <v>0</v>
      </c>
      <c r="O104" s="81">
        <v>0</v>
      </c>
      <c r="P104" s="81">
        <v>70.4</v>
      </c>
      <c r="Q104" s="81">
        <v>0</v>
      </c>
      <c r="R104" s="82">
        <f t="shared" si="3"/>
        <v>317.17999999999995</v>
      </c>
      <c r="S104" s="82">
        <f t="shared" si="4"/>
        <v>317.17999999999995</v>
      </c>
      <c r="T104" s="82">
        <f t="shared" si="5"/>
        <v>0</v>
      </c>
      <c r="U104" s="105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</row>
    <row r="105" spans="1:71" s="85" customFormat="1" ht="24.75" customHeight="1">
      <c r="A105" s="75" t="s">
        <v>420</v>
      </c>
      <c r="B105" s="76" t="s">
        <v>304</v>
      </c>
      <c r="C105" s="77" t="s">
        <v>25</v>
      </c>
      <c r="D105" s="77" t="s">
        <v>26</v>
      </c>
      <c r="E105" s="78" t="s">
        <v>316</v>
      </c>
      <c r="F105" s="78" t="s">
        <v>317</v>
      </c>
      <c r="G105" s="79" t="s">
        <v>76</v>
      </c>
      <c r="H105" s="80" t="s">
        <v>402</v>
      </c>
      <c r="I105" s="77" t="s">
        <v>301</v>
      </c>
      <c r="J105" s="81">
        <v>0</v>
      </c>
      <c r="K105" s="81">
        <v>90.06</v>
      </c>
      <c r="L105" s="82">
        <v>0</v>
      </c>
      <c r="M105" s="81">
        <f>277.71/3</f>
        <v>92.57</v>
      </c>
      <c r="N105" s="81">
        <v>0</v>
      </c>
      <c r="O105" s="81">
        <f>91.44/3</f>
        <v>30.48</v>
      </c>
      <c r="P105" s="81">
        <v>0</v>
      </c>
      <c r="Q105" s="81">
        <f>307.8/3</f>
        <v>102.60000000000001</v>
      </c>
      <c r="R105" s="82">
        <f t="shared" si="3"/>
        <v>315.71</v>
      </c>
      <c r="S105" s="82">
        <f t="shared" si="4"/>
        <v>0</v>
      </c>
      <c r="T105" s="82">
        <f t="shared" si="5"/>
        <v>315.71</v>
      </c>
      <c r="U105" s="105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</row>
    <row r="106" spans="1:71" s="85" customFormat="1" ht="24.75" customHeight="1">
      <c r="A106" s="75" t="s">
        <v>420</v>
      </c>
      <c r="B106" s="76" t="s">
        <v>403</v>
      </c>
      <c r="C106" s="77" t="s">
        <v>25</v>
      </c>
      <c r="D106" s="77" t="s">
        <v>26</v>
      </c>
      <c r="E106" s="78" t="s">
        <v>316</v>
      </c>
      <c r="F106" s="78" t="s">
        <v>317</v>
      </c>
      <c r="G106" s="79" t="s">
        <v>76</v>
      </c>
      <c r="H106" s="80" t="s">
        <v>402</v>
      </c>
      <c r="I106" s="77" t="s">
        <v>301</v>
      </c>
      <c r="J106" s="81">
        <v>0</v>
      </c>
      <c r="K106" s="81">
        <v>90.06</v>
      </c>
      <c r="L106" s="82">
        <v>0</v>
      </c>
      <c r="M106" s="81">
        <f>277.71/3</f>
        <v>92.57</v>
      </c>
      <c r="N106" s="81">
        <v>0</v>
      </c>
      <c r="O106" s="81">
        <f>91.44/3</f>
        <v>30.48</v>
      </c>
      <c r="P106" s="81">
        <v>0</v>
      </c>
      <c r="Q106" s="81">
        <f>307.8/3</f>
        <v>102.60000000000001</v>
      </c>
      <c r="R106" s="82">
        <f t="shared" si="3"/>
        <v>315.71</v>
      </c>
      <c r="S106" s="82">
        <f t="shared" si="4"/>
        <v>0</v>
      </c>
      <c r="T106" s="82">
        <f t="shared" si="5"/>
        <v>315.71</v>
      </c>
      <c r="U106" s="105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</row>
    <row r="107" spans="1:71" s="85" customFormat="1" ht="24.75" customHeight="1">
      <c r="A107" s="75" t="s">
        <v>420</v>
      </c>
      <c r="B107" s="76" t="s">
        <v>403</v>
      </c>
      <c r="C107" s="77" t="s">
        <v>25</v>
      </c>
      <c r="D107" s="77" t="s">
        <v>26</v>
      </c>
      <c r="E107" s="78" t="s">
        <v>316</v>
      </c>
      <c r="F107" s="78" t="s">
        <v>317</v>
      </c>
      <c r="G107" s="79" t="s">
        <v>76</v>
      </c>
      <c r="H107" s="80" t="s">
        <v>402</v>
      </c>
      <c r="I107" s="77" t="s">
        <v>301</v>
      </c>
      <c r="J107" s="81">
        <v>0</v>
      </c>
      <c r="K107" s="81">
        <v>90.06</v>
      </c>
      <c r="L107" s="82">
        <v>0</v>
      </c>
      <c r="M107" s="81">
        <f>277.71/3</f>
        <v>92.57</v>
      </c>
      <c r="N107" s="81">
        <v>0</v>
      </c>
      <c r="O107" s="81">
        <f>91.44/3</f>
        <v>30.48</v>
      </c>
      <c r="P107" s="81">
        <v>0</v>
      </c>
      <c r="Q107" s="81">
        <f>307.8/3</f>
        <v>102.60000000000001</v>
      </c>
      <c r="R107" s="82">
        <f t="shared" si="3"/>
        <v>315.71</v>
      </c>
      <c r="S107" s="82">
        <f t="shared" si="4"/>
        <v>0</v>
      </c>
      <c r="T107" s="82">
        <f t="shared" si="5"/>
        <v>315.71</v>
      </c>
      <c r="U107" s="105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</row>
    <row r="108" spans="1:71" s="85" customFormat="1" ht="24.75" customHeight="1">
      <c r="A108" s="75" t="s">
        <v>420</v>
      </c>
      <c r="B108" s="76" t="s">
        <v>339</v>
      </c>
      <c r="C108" s="77" t="s">
        <v>35</v>
      </c>
      <c r="D108" s="77" t="s">
        <v>31</v>
      </c>
      <c r="E108" s="78" t="s">
        <v>340</v>
      </c>
      <c r="F108" s="78" t="s">
        <v>341</v>
      </c>
      <c r="G108" s="79" t="s">
        <v>117</v>
      </c>
      <c r="H108" s="80" t="s">
        <v>342</v>
      </c>
      <c r="I108" s="77" t="s">
        <v>23</v>
      </c>
      <c r="J108" s="81">
        <v>0</v>
      </c>
      <c r="K108" s="81">
        <v>177.55</v>
      </c>
      <c r="L108" s="82">
        <v>0</v>
      </c>
      <c r="M108" s="81">
        <v>89</v>
      </c>
      <c r="N108" s="81">
        <v>0</v>
      </c>
      <c r="O108" s="81">
        <v>0</v>
      </c>
      <c r="P108" s="81">
        <v>0</v>
      </c>
      <c r="Q108" s="81">
        <v>13.01</v>
      </c>
      <c r="R108" s="82">
        <f t="shared" si="3"/>
        <v>279.56</v>
      </c>
      <c r="S108" s="82">
        <f t="shared" si="4"/>
        <v>0</v>
      </c>
      <c r="T108" s="82">
        <f t="shared" si="5"/>
        <v>279.56</v>
      </c>
      <c r="U108" s="105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</row>
    <row r="109" spans="1:71" s="85" customFormat="1" ht="31.5" customHeight="1">
      <c r="A109" s="75" t="s">
        <v>420</v>
      </c>
      <c r="B109" s="76" t="s">
        <v>224</v>
      </c>
      <c r="C109" s="77" t="s">
        <v>333</v>
      </c>
      <c r="D109" s="80" t="s">
        <v>334</v>
      </c>
      <c r="E109" s="78" t="s">
        <v>335</v>
      </c>
      <c r="F109" s="78" t="s">
        <v>336</v>
      </c>
      <c r="G109" s="79" t="s">
        <v>121</v>
      </c>
      <c r="H109" s="80" t="s">
        <v>337</v>
      </c>
      <c r="I109" s="77" t="s">
        <v>23</v>
      </c>
      <c r="J109" s="81">
        <f>142.39+64.79</f>
        <v>207.18</v>
      </c>
      <c r="K109" s="81">
        <v>0</v>
      </c>
      <c r="L109" s="82">
        <v>251.69</v>
      </c>
      <c r="M109" s="81">
        <v>0</v>
      </c>
      <c r="N109" s="81">
        <v>25.33</v>
      </c>
      <c r="O109" s="81">
        <v>0</v>
      </c>
      <c r="P109" s="81">
        <f>24.23+9.7</f>
        <v>33.93</v>
      </c>
      <c r="Q109" s="81">
        <v>0</v>
      </c>
      <c r="R109" s="82">
        <f t="shared" si="3"/>
        <v>518.13</v>
      </c>
      <c r="S109" s="82">
        <f t="shared" si="4"/>
        <v>518.13</v>
      </c>
      <c r="T109" s="82">
        <f t="shared" si="5"/>
        <v>0</v>
      </c>
      <c r="U109" s="105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</row>
    <row r="110" spans="1:71" s="85" customFormat="1" ht="24.75" customHeight="1">
      <c r="A110" s="75" t="s">
        <v>420</v>
      </c>
      <c r="B110" s="76" t="s">
        <v>155</v>
      </c>
      <c r="C110" s="77" t="s">
        <v>141</v>
      </c>
      <c r="D110" s="77" t="s">
        <v>140</v>
      </c>
      <c r="E110" s="78" t="s">
        <v>407</v>
      </c>
      <c r="F110" s="78" t="s">
        <v>407</v>
      </c>
      <c r="G110" s="79" t="s">
        <v>139</v>
      </c>
      <c r="H110" s="80" t="s">
        <v>408</v>
      </c>
      <c r="I110" s="77" t="s">
        <v>23</v>
      </c>
      <c r="J110" s="81">
        <v>105.98</v>
      </c>
      <c r="K110" s="81">
        <v>0</v>
      </c>
      <c r="L110" s="82">
        <v>0</v>
      </c>
      <c r="M110" s="81">
        <v>0</v>
      </c>
      <c r="N110" s="81">
        <v>0</v>
      </c>
      <c r="O110" s="81">
        <v>0</v>
      </c>
      <c r="P110" s="81">
        <v>35.2</v>
      </c>
      <c r="Q110" s="81">
        <v>0</v>
      </c>
      <c r="R110" s="82">
        <f t="shared" si="3"/>
        <v>141.18</v>
      </c>
      <c r="S110" s="82">
        <f t="shared" si="4"/>
        <v>141.18</v>
      </c>
      <c r="T110" s="82">
        <f t="shared" si="5"/>
        <v>0</v>
      </c>
      <c r="U110" s="105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</row>
    <row r="111" spans="1:71" s="85" customFormat="1" ht="24.75" customHeight="1">
      <c r="A111" s="75" t="s">
        <v>420</v>
      </c>
      <c r="B111" s="126" t="s">
        <v>400</v>
      </c>
      <c r="C111" s="127" t="s">
        <v>141</v>
      </c>
      <c r="D111" s="127" t="s">
        <v>140</v>
      </c>
      <c r="E111" s="128" t="s">
        <v>407</v>
      </c>
      <c r="F111" s="128" t="s">
        <v>407</v>
      </c>
      <c r="G111" s="129" t="s">
        <v>139</v>
      </c>
      <c r="H111" s="130" t="s">
        <v>408</v>
      </c>
      <c r="I111" s="127" t="s">
        <v>23</v>
      </c>
      <c r="J111" s="81">
        <v>105.98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35.2</v>
      </c>
      <c r="Q111" s="81">
        <v>0</v>
      </c>
      <c r="R111" s="81">
        <f t="shared" si="3"/>
        <v>141.18</v>
      </c>
      <c r="S111" s="81">
        <f t="shared" si="4"/>
        <v>141.18</v>
      </c>
      <c r="T111" s="81">
        <f t="shared" si="5"/>
        <v>0</v>
      </c>
      <c r="U111" s="105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</row>
    <row r="112" spans="1:21" s="84" customFormat="1" ht="24.75" customHeight="1">
      <c r="A112" s="77" t="s">
        <v>420</v>
      </c>
      <c r="B112" s="80" t="s">
        <v>354</v>
      </c>
      <c r="C112" s="77" t="s">
        <v>73</v>
      </c>
      <c r="D112" s="77" t="s">
        <v>29</v>
      </c>
      <c r="E112" s="78" t="s">
        <v>373</v>
      </c>
      <c r="F112" s="78" t="s">
        <v>355</v>
      </c>
      <c r="G112" s="79" t="s">
        <v>76</v>
      </c>
      <c r="H112" s="80" t="s">
        <v>356</v>
      </c>
      <c r="I112" s="77" t="s">
        <v>23</v>
      </c>
      <c r="J112" s="82">
        <v>0</v>
      </c>
      <c r="K112" s="82">
        <v>155.76</v>
      </c>
      <c r="L112" s="82">
        <v>159</v>
      </c>
      <c r="M112" s="82">
        <v>182.24</v>
      </c>
      <c r="N112" s="82">
        <v>0</v>
      </c>
      <c r="O112" s="82">
        <v>16.92</v>
      </c>
      <c r="P112" s="82">
        <v>0</v>
      </c>
      <c r="Q112" s="82">
        <v>52.06</v>
      </c>
      <c r="R112" s="82">
        <f t="shared" si="3"/>
        <v>565.98</v>
      </c>
      <c r="S112" s="82">
        <f t="shared" si="4"/>
        <v>159</v>
      </c>
      <c r="T112" s="82">
        <f t="shared" si="5"/>
        <v>406.98</v>
      </c>
      <c r="U112" s="105"/>
    </row>
    <row r="113" spans="1:71" s="85" customFormat="1" ht="31.5" customHeight="1">
      <c r="A113" s="111" t="s">
        <v>350</v>
      </c>
      <c r="B113" s="112" t="s">
        <v>358</v>
      </c>
      <c r="C113" s="116" t="s">
        <v>357</v>
      </c>
      <c r="D113" s="113" t="s">
        <v>26</v>
      </c>
      <c r="E113" s="114" t="s">
        <v>351</v>
      </c>
      <c r="F113" s="114" t="s">
        <v>349</v>
      </c>
      <c r="G113" s="115" t="s">
        <v>27</v>
      </c>
      <c r="H113" s="116" t="s">
        <v>352</v>
      </c>
      <c r="I113" s="113" t="s">
        <v>301</v>
      </c>
      <c r="J113" s="117">
        <v>0</v>
      </c>
      <c r="K113" s="117">
        <f>286.91+55.2</f>
        <v>342.11</v>
      </c>
      <c r="L113" s="118">
        <v>0</v>
      </c>
      <c r="M113" s="117">
        <v>314</v>
      </c>
      <c r="N113" s="117">
        <v>0</v>
      </c>
      <c r="O113" s="117">
        <v>0</v>
      </c>
      <c r="P113" s="117">
        <v>0</v>
      </c>
      <c r="Q113" s="117">
        <v>0</v>
      </c>
      <c r="R113" s="118">
        <f t="shared" si="3"/>
        <v>656.11</v>
      </c>
      <c r="S113" s="118">
        <f t="shared" si="4"/>
        <v>0</v>
      </c>
      <c r="T113" s="118">
        <f t="shared" si="5"/>
        <v>656.11</v>
      </c>
      <c r="U113" s="105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</row>
    <row r="114" spans="1:71" s="85" customFormat="1" ht="24.75" customHeight="1">
      <c r="A114" s="75" t="s">
        <v>216</v>
      </c>
      <c r="B114" s="76" t="s">
        <v>360</v>
      </c>
      <c r="C114" s="77" t="s">
        <v>359</v>
      </c>
      <c r="D114" s="77" t="s">
        <v>26</v>
      </c>
      <c r="E114" s="78" t="s">
        <v>348</v>
      </c>
      <c r="F114" s="78" t="s">
        <v>349</v>
      </c>
      <c r="G114" s="79" t="s">
        <v>24</v>
      </c>
      <c r="H114" s="80" t="s">
        <v>352</v>
      </c>
      <c r="I114" s="77" t="s">
        <v>301</v>
      </c>
      <c r="J114" s="81">
        <v>0</v>
      </c>
      <c r="K114" s="81">
        <f>335.91+43+55.2</f>
        <v>434.11</v>
      </c>
      <c r="L114" s="82">
        <v>0</v>
      </c>
      <c r="M114" s="81">
        <v>125.6</v>
      </c>
      <c r="N114" s="81">
        <v>0</v>
      </c>
      <c r="O114" s="81">
        <v>0</v>
      </c>
      <c r="P114" s="81">
        <v>0</v>
      </c>
      <c r="Q114" s="81">
        <v>0</v>
      </c>
      <c r="R114" s="82">
        <f t="shared" si="3"/>
        <v>559.71</v>
      </c>
      <c r="S114" s="82">
        <f t="shared" si="4"/>
        <v>0</v>
      </c>
      <c r="T114" s="82">
        <f t="shared" si="5"/>
        <v>559.71</v>
      </c>
      <c r="U114" s="105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</row>
    <row r="115" spans="1:71" s="88" customFormat="1" ht="24.75" customHeight="1">
      <c r="A115" s="75" t="s">
        <v>420</v>
      </c>
      <c r="B115" s="76" t="s">
        <v>409</v>
      </c>
      <c r="C115" s="77" t="s">
        <v>369</v>
      </c>
      <c r="D115" s="77" t="s">
        <v>370</v>
      </c>
      <c r="E115" s="78" t="s">
        <v>355</v>
      </c>
      <c r="F115" s="78" t="s">
        <v>371</v>
      </c>
      <c r="G115" s="77" t="s">
        <v>24</v>
      </c>
      <c r="H115" s="80" t="s">
        <v>372</v>
      </c>
      <c r="I115" s="77" t="s">
        <v>23</v>
      </c>
      <c r="J115" s="86">
        <v>118</v>
      </c>
      <c r="K115" s="86">
        <v>0</v>
      </c>
      <c r="L115" s="83">
        <v>54</v>
      </c>
      <c r="M115" s="86">
        <v>0</v>
      </c>
      <c r="N115" s="86">
        <v>6.62</v>
      </c>
      <c r="O115" s="86">
        <v>0</v>
      </c>
      <c r="P115" s="86">
        <v>54</v>
      </c>
      <c r="Q115" s="86">
        <v>0</v>
      </c>
      <c r="R115" s="82">
        <f t="shared" si="3"/>
        <v>232.62</v>
      </c>
      <c r="S115" s="82">
        <f t="shared" si="4"/>
        <v>232.62</v>
      </c>
      <c r="T115" s="82">
        <f t="shared" si="5"/>
        <v>0</v>
      </c>
      <c r="U115" s="106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</row>
    <row r="116" spans="1:71" s="88" customFormat="1" ht="24.75" customHeight="1">
      <c r="A116" s="75" t="s">
        <v>350</v>
      </c>
      <c r="B116" s="76" t="s">
        <v>358</v>
      </c>
      <c r="C116" s="77" t="s">
        <v>361</v>
      </c>
      <c r="D116" s="77" t="s">
        <v>83</v>
      </c>
      <c r="E116" s="78" t="s">
        <v>362</v>
      </c>
      <c r="F116" s="78" t="s">
        <v>327</v>
      </c>
      <c r="G116" s="77" t="s">
        <v>121</v>
      </c>
      <c r="H116" s="80" t="s">
        <v>363</v>
      </c>
      <c r="I116" s="77" t="s">
        <v>301</v>
      </c>
      <c r="J116" s="86">
        <v>0</v>
      </c>
      <c r="K116" s="86">
        <f>918+10</f>
        <v>928</v>
      </c>
      <c r="L116" s="83">
        <v>0</v>
      </c>
      <c r="M116" s="86">
        <v>666.32</v>
      </c>
      <c r="N116" s="86">
        <v>0</v>
      </c>
      <c r="O116" s="86">
        <v>0</v>
      </c>
      <c r="P116" s="86">
        <v>0</v>
      </c>
      <c r="Q116" s="86">
        <v>133.63</v>
      </c>
      <c r="R116" s="82">
        <f t="shared" si="3"/>
        <v>1727.9500000000003</v>
      </c>
      <c r="S116" s="82">
        <f t="shared" si="4"/>
        <v>0</v>
      </c>
      <c r="T116" s="82">
        <f t="shared" si="5"/>
        <v>1727.9500000000003</v>
      </c>
      <c r="U116" s="106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</row>
    <row r="117" spans="1:71" s="85" customFormat="1" ht="24.75" customHeight="1">
      <c r="A117" s="75" t="s">
        <v>420</v>
      </c>
      <c r="B117" s="76" t="s">
        <v>149</v>
      </c>
      <c r="C117" s="77" t="s">
        <v>45</v>
      </c>
      <c r="D117" s="77" t="s">
        <v>34</v>
      </c>
      <c r="E117" s="78" t="s">
        <v>327</v>
      </c>
      <c r="F117" s="78" t="s">
        <v>328</v>
      </c>
      <c r="G117" s="79" t="s">
        <v>33</v>
      </c>
      <c r="H117" s="80" t="s">
        <v>329</v>
      </c>
      <c r="I117" s="77" t="s">
        <v>301</v>
      </c>
      <c r="J117" s="81">
        <v>0</v>
      </c>
      <c r="K117" s="81">
        <f>36.8+137.33+4.3</f>
        <v>178.43</v>
      </c>
      <c r="L117" s="83">
        <v>0</v>
      </c>
      <c r="M117" s="86">
        <v>295.56</v>
      </c>
      <c r="N117" s="86">
        <v>0</v>
      </c>
      <c r="O117" s="86">
        <v>24.17</v>
      </c>
      <c r="P117" s="86">
        <v>0</v>
      </c>
      <c r="Q117" s="81">
        <f>16.4+77.27</f>
        <v>93.66999999999999</v>
      </c>
      <c r="R117" s="82">
        <f t="shared" si="3"/>
        <v>591.83</v>
      </c>
      <c r="S117" s="82">
        <f t="shared" si="4"/>
        <v>0</v>
      </c>
      <c r="T117" s="82">
        <f t="shared" si="5"/>
        <v>591.83</v>
      </c>
      <c r="U117" s="105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</row>
    <row r="118" spans="1:71" s="85" customFormat="1" ht="24.75" customHeight="1">
      <c r="A118" s="75" t="s">
        <v>420</v>
      </c>
      <c r="B118" s="76" t="s">
        <v>149</v>
      </c>
      <c r="C118" s="77" t="s">
        <v>45</v>
      </c>
      <c r="D118" s="77" t="s">
        <v>34</v>
      </c>
      <c r="E118" s="78" t="s">
        <v>327</v>
      </c>
      <c r="F118" s="78" t="s">
        <v>328</v>
      </c>
      <c r="G118" s="79" t="s">
        <v>33</v>
      </c>
      <c r="H118" s="80" t="s">
        <v>329</v>
      </c>
      <c r="I118" s="77" t="s">
        <v>301</v>
      </c>
      <c r="J118" s="81">
        <v>0</v>
      </c>
      <c r="K118" s="81">
        <f>36.8+137.33+4.3</f>
        <v>178.43</v>
      </c>
      <c r="L118" s="83">
        <v>0</v>
      </c>
      <c r="M118" s="86">
        <v>295.56</v>
      </c>
      <c r="N118" s="86">
        <v>0</v>
      </c>
      <c r="O118" s="86">
        <v>24.17</v>
      </c>
      <c r="P118" s="86">
        <v>0</v>
      </c>
      <c r="Q118" s="81">
        <f>16.4+77.27</f>
        <v>93.66999999999999</v>
      </c>
      <c r="R118" s="82">
        <f t="shared" si="3"/>
        <v>591.83</v>
      </c>
      <c r="S118" s="82">
        <f t="shared" si="4"/>
        <v>0</v>
      </c>
      <c r="T118" s="82">
        <f t="shared" si="5"/>
        <v>591.83</v>
      </c>
      <c r="U118" s="105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</row>
    <row r="119" spans="1:71" s="85" customFormat="1" ht="24.75" customHeight="1">
      <c r="A119" s="75" t="s">
        <v>420</v>
      </c>
      <c r="B119" s="76" t="s">
        <v>181</v>
      </c>
      <c r="C119" s="77" t="s">
        <v>235</v>
      </c>
      <c r="D119" s="77" t="s">
        <v>14</v>
      </c>
      <c r="E119" s="78" t="s">
        <v>344</v>
      </c>
      <c r="F119" s="78" t="s">
        <v>345</v>
      </c>
      <c r="G119" s="79" t="s">
        <v>121</v>
      </c>
      <c r="H119" s="80" t="s">
        <v>343</v>
      </c>
      <c r="I119" s="77" t="s">
        <v>23</v>
      </c>
      <c r="J119" s="81">
        <v>0</v>
      </c>
      <c r="K119" s="81">
        <f>90+17+93.28</f>
        <v>200.28</v>
      </c>
      <c r="L119" s="83">
        <v>0</v>
      </c>
      <c r="M119" s="86">
        <v>271.65</v>
      </c>
      <c r="N119" s="86">
        <v>0</v>
      </c>
      <c r="O119" s="86">
        <v>90</v>
      </c>
      <c r="P119" s="86">
        <v>0</v>
      </c>
      <c r="Q119" s="81">
        <v>110</v>
      </c>
      <c r="R119" s="82">
        <f t="shared" si="3"/>
        <v>671.93</v>
      </c>
      <c r="S119" s="82">
        <f t="shared" si="4"/>
        <v>0</v>
      </c>
      <c r="T119" s="82">
        <f t="shared" si="5"/>
        <v>671.93</v>
      </c>
      <c r="U119" s="105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</row>
    <row r="120" spans="1:71" s="85" customFormat="1" ht="24.75" customHeight="1">
      <c r="A120" s="75" t="s">
        <v>201</v>
      </c>
      <c r="B120" s="76" t="s">
        <v>202</v>
      </c>
      <c r="C120" s="77" t="s">
        <v>15</v>
      </c>
      <c r="D120" s="77" t="s">
        <v>14</v>
      </c>
      <c r="E120" s="78" t="s">
        <v>320</v>
      </c>
      <c r="F120" s="78" t="s">
        <v>321</v>
      </c>
      <c r="G120" s="79" t="s">
        <v>24</v>
      </c>
      <c r="H120" s="80" t="s">
        <v>322</v>
      </c>
      <c r="I120" s="77" t="s">
        <v>23</v>
      </c>
      <c r="J120" s="81">
        <f>232.25+331.1</f>
        <v>563.35</v>
      </c>
      <c r="K120" s="82">
        <v>0</v>
      </c>
      <c r="L120" s="131">
        <v>700.91</v>
      </c>
      <c r="M120" s="82">
        <v>0</v>
      </c>
      <c r="N120" s="81">
        <v>0</v>
      </c>
      <c r="O120" s="81">
        <v>0</v>
      </c>
      <c r="P120" s="81">
        <v>0</v>
      </c>
      <c r="Q120" s="81">
        <v>0</v>
      </c>
      <c r="R120" s="82">
        <f t="shared" si="3"/>
        <v>1264.26</v>
      </c>
      <c r="S120" s="82">
        <f t="shared" si="4"/>
        <v>1264.26</v>
      </c>
      <c r="T120" s="82">
        <f t="shared" si="5"/>
        <v>0</v>
      </c>
      <c r="U120" s="105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</row>
    <row r="121" spans="1:71" s="85" customFormat="1" ht="24.75" customHeight="1">
      <c r="A121" s="75" t="s">
        <v>324</v>
      </c>
      <c r="B121" s="76" t="s">
        <v>135</v>
      </c>
      <c r="C121" s="77" t="s">
        <v>15</v>
      </c>
      <c r="D121" s="77" t="s">
        <v>14</v>
      </c>
      <c r="E121" s="78" t="s">
        <v>353</v>
      </c>
      <c r="F121" s="78" t="s">
        <v>347</v>
      </c>
      <c r="G121" s="79" t="s">
        <v>24</v>
      </c>
      <c r="H121" s="80" t="s">
        <v>322</v>
      </c>
      <c r="I121" s="77" t="s">
        <v>23</v>
      </c>
      <c r="J121" s="81">
        <f>400+244.97</f>
        <v>644.97</v>
      </c>
      <c r="K121" s="82">
        <v>0</v>
      </c>
      <c r="L121" s="131">
        <v>1423</v>
      </c>
      <c r="M121" s="82">
        <v>0</v>
      </c>
      <c r="N121" s="81">
        <v>0</v>
      </c>
      <c r="O121" s="81">
        <v>0</v>
      </c>
      <c r="P121" s="81">
        <v>0</v>
      </c>
      <c r="Q121" s="81">
        <v>0</v>
      </c>
      <c r="R121" s="82">
        <f t="shared" si="3"/>
        <v>2067.9700000000003</v>
      </c>
      <c r="S121" s="82">
        <f t="shared" si="4"/>
        <v>2067.9700000000003</v>
      </c>
      <c r="T121" s="82">
        <f t="shared" si="5"/>
        <v>0</v>
      </c>
      <c r="U121" s="105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</row>
    <row r="122" spans="1:71" s="85" customFormat="1" ht="24.75" customHeight="1">
      <c r="A122" s="75" t="s">
        <v>191</v>
      </c>
      <c r="B122" s="76" t="s">
        <v>326</v>
      </c>
      <c r="C122" s="77" t="s">
        <v>15</v>
      </c>
      <c r="D122" s="77" t="s">
        <v>14</v>
      </c>
      <c r="E122" s="78" t="s">
        <v>320</v>
      </c>
      <c r="F122" s="78" t="s">
        <v>347</v>
      </c>
      <c r="G122" s="79" t="s">
        <v>121</v>
      </c>
      <c r="H122" s="80" t="s">
        <v>322</v>
      </c>
      <c r="I122" s="77" t="s">
        <v>23</v>
      </c>
      <c r="J122" s="81">
        <v>400</v>
      </c>
      <c r="K122" s="82">
        <v>0</v>
      </c>
      <c r="L122" s="131">
        <v>934.55</v>
      </c>
      <c r="M122" s="82">
        <v>0</v>
      </c>
      <c r="N122" s="81">
        <v>0</v>
      </c>
      <c r="O122" s="81">
        <v>0</v>
      </c>
      <c r="P122" s="81">
        <v>0</v>
      </c>
      <c r="Q122" s="81">
        <v>0</v>
      </c>
      <c r="R122" s="82">
        <f t="shared" si="3"/>
        <v>1334.55</v>
      </c>
      <c r="S122" s="82">
        <f t="shared" si="4"/>
        <v>1334.55</v>
      </c>
      <c r="T122" s="82">
        <f t="shared" si="5"/>
        <v>0</v>
      </c>
      <c r="U122" s="105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</row>
    <row r="123" spans="1:71" s="85" customFormat="1" ht="24.75" customHeight="1">
      <c r="A123" s="75" t="s">
        <v>323</v>
      </c>
      <c r="B123" s="76" t="s">
        <v>325</v>
      </c>
      <c r="C123" s="77" t="s">
        <v>15</v>
      </c>
      <c r="D123" s="77" t="s">
        <v>14</v>
      </c>
      <c r="E123" s="78" t="s">
        <v>320</v>
      </c>
      <c r="F123" s="78" t="s">
        <v>347</v>
      </c>
      <c r="G123" s="79" t="s">
        <v>121</v>
      </c>
      <c r="H123" s="80" t="s">
        <v>322</v>
      </c>
      <c r="I123" s="77" t="s">
        <v>23</v>
      </c>
      <c r="J123" s="81">
        <v>400</v>
      </c>
      <c r="K123" s="82">
        <v>0</v>
      </c>
      <c r="L123" s="132">
        <v>1423</v>
      </c>
      <c r="M123" s="82">
        <v>0</v>
      </c>
      <c r="N123" s="81">
        <v>0</v>
      </c>
      <c r="O123" s="81">
        <v>0</v>
      </c>
      <c r="P123" s="81">
        <v>0</v>
      </c>
      <c r="Q123" s="81">
        <v>0</v>
      </c>
      <c r="R123" s="82">
        <f t="shared" si="3"/>
        <v>1823</v>
      </c>
      <c r="S123" s="82">
        <f t="shared" si="4"/>
        <v>1823</v>
      </c>
      <c r="T123" s="82">
        <f t="shared" si="5"/>
        <v>0</v>
      </c>
      <c r="U123" s="105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</row>
    <row r="124" spans="1:71" s="85" customFormat="1" ht="24.75" customHeight="1">
      <c r="A124" s="75" t="s">
        <v>420</v>
      </c>
      <c r="B124" s="76" t="s">
        <v>81</v>
      </c>
      <c r="C124" s="77" t="s">
        <v>15</v>
      </c>
      <c r="D124" s="77" t="s">
        <v>14</v>
      </c>
      <c r="E124" s="78" t="s">
        <v>320</v>
      </c>
      <c r="F124" s="78" t="s">
        <v>347</v>
      </c>
      <c r="G124" s="79" t="s">
        <v>121</v>
      </c>
      <c r="H124" s="80" t="s">
        <v>322</v>
      </c>
      <c r="I124" s="77" t="s">
        <v>23</v>
      </c>
      <c r="J124" s="81">
        <v>400</v>
      </c>
      <c r="K124" s="82">
        <v>0</v>
      </c>
      <c r="L124" s="82">
        <v>934.55</v>
      </c>
      <c r="M124" s="82">
        <v>0</v>
      </c>
      <c r="N124" s="81">
        <v>0</v>
      </c>
      <c r="O124" s="81">
        <v>0</v>
      </c>
      <c r="P124" s="81">
        <v>0</v>
      </c>
      <c r="Q124" s="81">
        <v>0</v>
      </c>
      <c r="R124" s="82">
        <f t="shared" si="3"/>
        <v>1334.55</v>
      </c>
      <c r="S124" s="82">
        <f t="shared" si="4"/>
        <v>1334.55</v>
      </c>
      <c r="T124" s="82">
        <f t="shared" si="5"/>
        <v>0</v>
      </c>
      <c r="U124" s="105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</row>
    <row r="125" spans="1:71" s="85" customFormat="1" ht="24.75" customHeight="1">
      <c r="A125" s="75" t="s">
        <v>346</v>
      </c>
      <c r="B125" s="76" t="s">
        <v>72</v>
      </c>
      <c r="C125" s="77" t="s">
        <v>15</v>
      </c>
      <c r="D125" s="77" t="s">
        <v>14</v>
      </c>
      <c r="E125" s="78" t="s">
        <v>320</v>
      </c>
      <c r="F125" s="78" t="s">
        <v>347</v>
      </c>
      <c r="G125" s="79" t="s">
        <v>121</v>
      </c>
      <c r="H125" s="80" t="s">
        <v>322</v>
      </c>
      <c r="I125" s="77" t="s">
        <v>23</v>
      </c>
      <c r="J125" s="81">
        <v>400</v>
      </c>
      <c r="K125" s="81">
        <v>0</v>
      </c>
      <c r="L125" s="82">
        <v>1360</v>
      </c>
      <c r="M125" s="81">
        <v>0</v>
      </c>
      <c r="N125" s="81">
        <v>56.76</v>
      </c>
      <c r="O125" s="81">
        <v>0</v>
      </c>
      <c r="P125" s="81">
        <v>55.73</v>
      </c>
      <c r="Q125" s="81">
        <v>0</v>
      </c>
      <c r="R125" s="82">
        <f t="shared" si="3"/>
        <v>1872.49</v>
      </c>
      <c r="S125" s="82">
        <f t="shared" si="4"/>
        <v>1872.49</v>
      </c>
      <c r="T125" s="82">
        <f t="shared" si="5"/>
        <v>0</v>
      </c>
      <c r="U125" s="105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</row>
    <row r="126" spans="1:71" s="85" customFormat="1" ht="24.75" customHeight="1">
      <c r="A126" s="75" t="s">
        <v>420</v>
      </c>
      <c r="B126" s="76" t="s">
        <v>392</v>
      </c>
      <c r="C126" s="77" t="s">
        <v>382</v>
      </c>
      <c r="D126" s="77" t="s">
        <v>383</v>
      </c>
      <c r="E126" s="78" t="s">
        <v>353</v>
      </c>
      <c r="F126" s="78" t="s">
        <v>384</v>
      </c>
      <c r="G126" s="79" t="s">
        <v>27</v>
      </c>
      <c r="H126" s="80" t="s">
        <v>385</v>
      </c>
      <c r="I126" s="77" t="s">
        <v>23</v>
      </c>
      <c r="J126" s="81">
        <v>0</v>
      </c>
      <c r="K126" s="81">
        <f>231.99+22.3</f>
        <v>254.29000000000002</v>
      </c>
      <c r="L126" s="82">
        <v>0</v>
      </c>
      <c r="M126" s="81">
        <v>219.08</v>
      </c>
      <c r="N126" s="81">
        <v>0</v>
      </c>
      <c r="O126" s="81">
        <v>28.06</v>
      </c>
      <c r="P126" s="81">
        <v>0</v>
      </c>
      <c r="Q126" s="81">
        <v>56.86</v>
      </c>
      <c r="R126" s="82">
        <f t="shared" si="3"/>
        <v>558.29</v>
      </c>
      <c r="S126" s="82">
        <f t="shared" si="4"/>
        <v>0</v>
      </c>
      <c r="T126" s="82">
        <f t="shared" si="5"/>
        <v>558.29</v>
      </c>
      <c r="U126" s="105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</row>
    <row r="127" spans="1:71" s="73" customFormat="1" ht="24.75" customHeight="1">
      <c r="A127" s="65" t="s">
        <v>420</v>
      </c>
      <c r="B127" s="62" t="s">
        <v>381</v>
      </c>
      <c r="C127" s="66" t="s">
        <v>380</v>
      </c>
      <c r="D127" s="66" t="s">
        <v>26</v>
      </c>
      <c r="E127" s="67" t="s">
        <v>377</v>
      </c>
      <c r="F127" s="67" t="s">
        <v>378</v>
      </c>
      <c r="G127" s="68" t="s">
        <v>24</v>
      </c>
      <c r="H127" s="69" t="s">
        <v>379</v>
      </c>
      <c r="I127" s="66" t="s">
        <v>23</v>
      </c>
      <c r="J127" s="70">
        <v>144</v>
      </c>
      <c r="K127" s="70">
        <v>0</v>
      </c>
      <c r="L127" s="71">
        <v>380.98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5">
        <f t="shared" si="3"/>
        <v>524.98</v>
      </c>
      <c r="S127" s="5">
        <f t="shared" si="4"/>
        <v>524.98</v>
      </c>
      <c r="T127" s="5">
        <f t="shared" si="5"/>
        <v>0</v>
      </c>
      <c r="U127" s="107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</row>
    <row r="128" spans="1:71" s="73" customFormat="1" ht="24.75" customHeight="1">
      <c r="A128" s="65" t="s">
        <v>420</v>
      </c>
      <c r="B128" s="62" t="s">
        <v>181</v>
      </c>
      <c r="C128" s="66" t="s">
        <v>364</v>
      </c>
      <c r="D128" s="66" t="s">
        <v>367</v>
      </c>
      <c r="E128" s="67" t="s">
        <v>365</v>
      </c>
      <c r="F128" s="67" t="s">
        <v>366</v>
      </c>
      <c r="G128" s="68" t="s">
        <v>27</v>
      </c>
      <c r="H128" s="69" t="s">
        <v>368</v>
      </c>
      <c r="I128" s="66" t="s">
        <v>23</v>
      </c>
      <c r="J128" s="70">
        <v>0</v>
      </c>
      <c r="K128" s="70">
        <v>979</v>
      </c>
      <c r="L128" s="71">
        <v>0</v>
      </c>
      <c r="M128" s="70">
        <v>724</v>
      </c>
      <c r="N128" s="70">
        <v>0</v>
      </c>
      <c r="O128" s="70">
        <v>50</v>
      </c>
      <c r="P128" s="70">
        <v>0</v>
      </c>
      <c r="Q128" s="70">
        <v>50</v>
      </c>
      <c r="R128" s="5">
        <f t="shared" si="3"/>
        <v>1803</v>
      </c>
      <c r="S128" s="5">
        <f t="shared" si="4"/>
        <v>0</v>
      </c>
      <c r="T128" s="5">
        <f t="shared" si="5"/>
        <v>1803</v>
      </c>
      <c r="U128" s="107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</row>
    <row r="129" spans="1:71" s="101" customFormat="1" ht="36.75" customHeight="1">
      <c r="A129" s="93" t="s">
        <v>386</v>
      </c>
      <c r="B129" s="94" t="s">
        <v>387</v>
      </c>
      <c r="C129" s="95" t="s">
        <v>388</v>
      </c>
      <c r="D129" s="95" t="s">
        <v>195</v>
      </c>
      <c r="E129" s="96" t="s">
        <v>390</v>
      </c>
      <c r="F129" s="96" t="s">
        <v>391</v>
      </c>
      <c r="G129" s="95" t="s">
        <v>22</v>
      </c>
      <c r="H129" s="97" t="s">
        <v>389</v>
      </c>
      <c r="I129" s="95" t="s">
        <v>23</v>
      </c>
      <c r="J129" s="98">
        <v>230</v>
      </c>
      <c r="K129" s="98">
        <v>688</v>
      </c>
      <c r="L129" s="99">
        <v>0</v>
      </c>
      <c r="M129" s="98">
        <v>663.54</v>
      </c>
      <c r="N129" s="98">
        <v>0</v>
      </c>
      <c r="O129" s="98">
        <v>0</v>
      </c>
      <c r="P129" s="98">
        <v>0</v>
      </c>
      <c r="Q129" s="98">
        <v>150</v>
      </c>
      <c r="R129" s="82">
        <f t="shared" si="3"/>
        <v>1731.54</v>
      </c>
      <c r="S129" s="82">
        <f t="shared" si="4"/>
        <v>230</v>
      </c>
      <c r="T129" s="82">
        <f t="shared" si="5"/>
        <v>1501.54</v>
      </c>
      <c r="U129" s="108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</row>
    <row r="130" spans="1:71" s="12" customFormat="1" ht="25.5" customHeight="1" thickBot="1">
      <c r="A130" s="58" t="s">
        <v>21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5"/>
      <c r="R130" s="25">
        <f>SUM(R4:R129)</f>
        <v>107469.17645</v>
      </c>
      <c r="S130" s="25">
        <f>SUM(S4:S129)</f>
        <v>42755.778450000005</v>
      </c>
      <c r="T130" s="60">
        <f>SUM(T4:T129)</f>
        <v>64713.398</v>
      </c>
      <c r="U130" s="104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</row>
    <row r="131" spans="1:71" s="12" customFormat="1" ht="13.5" thickTop="1">
      <c r="A131" s="38"/>
      <c r="B131" s="38"/>
      <c r="C131" s="38"/>
      <c r="D131" s="38"/>
      <c r="E131" s="39"/>
      <c r="F131" s="39"/>
      <c r="G131" s="40"/>
      <c r="H131" s="38"/>
      <c r="I131" s="40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104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</row>
    <row r="132" spans="1:71" s="12" customFormat="1" ht="12.75">
      <c r="A132" s="10"/>
      <c r="B132" s="10"/>
      <c r="C132" s="10"/>
      <c r="D132" s="10"/>
      <c r="E132" s="19"/>
      <c r="F132" s="19"/>
      <c r="G132" s="17"/>
      <c r="H132" s="10"/>
      <c r="I132" s="17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104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</row>
    <row r="133" spans="1:71" s="11" customFormat="1" ht="12.75">
      <c r="A133" s="26"/>
      <c r="B133" s="26"/>
      <c r="C133" s="26"/>
      <c r="D133" s="26"/>
      <c r="E133" s="27"/>
      <c r="F133" s="27"/>
      <c r="G133" s="16"/>
      <c r="H133" s="26"/>
      <c r="I133" s="16"/>
      <c r="J133" s="28"/>
      <c r="K133" s="28"/>
      <c r="L133" s="28"/>
      <c r="M133" s="28"/>
      <c r="N133" s="28"/>
      <c r="O133" s="74"/>
      <c r="Q133" s="102"/>
      <c r="R133" s="74"/>
      <c r="S133" s="74"/>
      <c r="T133" s="74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</row>
    <row r="134" spans="1:20" ht="12.75">
      <c r="A134" s="10"/>
      <c r="B134" s="10"/>
      <c r="C134" s="10"/>
      <c r="D134" s="10"/>
      <c r="E134" s="29"/>
      <c r="F134" s="29"/>
      <c r="G134" s="17"/>
      <c r="H134" s="10"/>
      <c r="I134" s="17"/>
      <c r="J134" s="23"/>
      <c r="K134" s="23"/>
      <c r="L134" s="23"/>
      <c r="M134" s="23"/>
      <c r="N134" s="23"/>
      <c r="O134" s="23"/>
      <c r="Q134" s="103"/>
      <c r="R134" s="23"/>
      <c r="S134" s="23"/>
      <c r="T134" s="23"/>
    </row>
    <row r="135" spans="1:20" ht="12.75">
      <c r="A135" s="10"/>
      <c r="B135" s="10"/>
      <c r="C135" s="10"/>
      <c r="D135" s="10"/>
      <c r="E135" s="29"/>
      <c r="F135" s="29"/>
      <c r="G135" s="17"/>
      <c r="H135" s="10"/>
      <c r="I135" s="17"/>
      <c r="J135" s="23"/>
      <c r="K135" s="23"/>
      <c r="L135" s="23"/>
      <c r="M135" s="23"/>
      <c r="N135" s="23"/>
      <c r="O135" s="20"/>
      <c r="Q135" s="103"/>
      <c r="R135" s="23"/>
      <c r="S135" s="23"/>
      <c r="T135" s="23"/>
    </row>
    <row r="136" spans="1:20" ht="12.75">
      <c r="A136" s="10"/>
      <c r="B136" s="10"/>
      <c r="C136" s="10"/>
      <c r="D136" s="10"/>
      <c r="E136" s="29"/>
      <c r="F136" s="29"/>
      <c r="G136" s="17"/>
      <c r="H136" s="10"/>
      <c r="I136" s="17"/>
      <c r="J136" s="23"/>
      <c r="K136" s="23"/>
      <c r="L136" s="23"/>
      <c r="M136" s="23"/>
      <c r="N136" s="23"/>
      <c r="O136" s="20"/>
      <c r="Q136" s="103"/>
      <c r="R136" s="23"/>
      <c r="S136" s="23"/>
      <c r="T136" s="23"/>
    </row>
    <row r="137" spans="1:20" ht="12.75">
      <c r="A137" s="22"/>
      <c r="B137" s="22"/>
      <c r="C137" s="22"/>
      <c r="D137" s="10"/>
      <c r="E137" s="29"/>
      <c r="F137" s="29"/>
      <c r="G137" s="14"/>
      <c r="H137" s="22"/>
      <c r="I137" s="14"/>
      <c r="J137" s="23"/>
      <c r="K137" s="23"/>
      <c r="L137" s="23"/>
      <c r="M137" s="23"/>
      <c r="N137" s="23"/>
      <c r="O137" s="20"/>
      <c r="Q137" s="103"/>
      <c r="R137" s="23"/>
      <c r="S137" s="23"/>
      <c r="T137" s="23"/>
    </row>
    <row r="138" spans="1:71" s="12" customFormat="1" ht="12.75">
      <c r="A138" s="10"/>
      <c r="B138" s="10"/>
      <c r="C138" s="10"/>
      <c r="D138" s="10"/>
      <c r="E138" s="19"/>
      <c r="F138" s="19"/>
      <c r="G138" s="17"/>
      <c r="H138" s="10"/>
      <c r="I138" s="17"/>
      <c r="J138" s="20"/>
      <c r="K138" s="20"/>
      <c r="L138" s="20"/>
      <c r="M138" s="20"/>
      <c r="N138" s="20"/>
      <c r="O138" s="20"/>
      <c r="Q138" s="104"/>
      <c r="R138" s="20"/>
      <c r="S138" s="20"/>
      <c r="T138" s="2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</row>
    <row r="139" spans="1:20" ht="12.75">
      <c r="A139" s="22"/>
      <c r="B139" s="10"/>
      <c r="C139" s="22"/>
      <c r="D139" s="22"/>
      <c r="E139" s="29"/>
      <c r="F139" s="29"/>
      <c r="G139" s="14"/>
      <c r="H139" s="22"/>
      <c r="I139" s="14"/>
      <c r="J139" s="23"/>
      <c r="K139" s="23"/>
      <c r="L139" s="23"/>
      <c r="M139" s="23"/>
      <c r="N139" s="23"/>
      <c r="O139" s="20"/>
      <c r="Q139" s="103"/>
      <c r="R139" s="23"/>
      <c r="S139" s="23"/>
      <c r="T139" s="23"/>
    </row>
    <row r="140" spans="1:20" ht="12.75">
      <c r="A140" s="22"/>
      <c r="B140" s="22"/>
      <c r="C140" s="22"/>
      <c r="D140" s="22"/>
      <c r="E140" s="29"/>
      <c r="F140" s="29"/>
      <c r="G140" s="14"/>
      <c r="H140" s="22"/>
      <c r="I140" s="14"/>
      <c r="J140" s="23"/>
      <c r="K140" s="23"/>
      <c r="L140" s="23"/>
      <c r="M140" s="23"/>
      <c r="N140" s="23"/>
      <c r="O140" s="20"/>
      <c r="Q140" s="103"/>
      <c r="R140" s="23"/>
      <c r="S140" s="23"/>
      <c r="T140" s="23"/>
    </row>
    <row r="141" spans="1:20" ht="12.75">
      <c r="A141" s="10"/>
      <c r="B141" s="10"/>
      <c r="C141" s="22"/>
      <c r="D141" s="22"/>
      <c r="E141" s="29"/>
      <c r="F141" s="29"/>
      <c r="G141" s="14"/>
      <c r="H141" s="22"/>
      <c r="I141" s="17"/>
      <c r="J141" s="23"/>
      <c r="K141" s="23"/>
      <c r="L141" s="23"/>
      <c r="M141" s="23"/>
      <c r="N141" s="23"/>
      <c r="O141" s="23"/>
      <c r="Q141" s="103"/>
      <c r="R141" s="23"/>
      <c r="S141" s="23"/>
      <c r="T141" s="23"/>
    </row>
    <row r="142" spans="1:71" s="12" customFormat="1" ht="12.75">
      <c r="A142" s="10"/>
      <c r="B142" s="10"/>
      <c r="C142" s="10"/>
      <c r="D142" s="10"/>
      <c r="E142" s="19"/>
      <c r="F142" s="19"/>
      <c r="G142" s="17"/>
      <c r="H142" s="10"/>
      <c r="I142" s="17"/>
      <c r="J142" s="20"/>
      <c r="K142" s="20"/>
      <c r="L142" s="20"/>
      <c r="M142" s="20"/>
      <c r="N142" s="20"/>
      <c r="O142" s="20"/>
      <c r="Q142" s="104"/>
      <c r="R142" s="20"/>
      <c r="S142" s="20"/>
      <c r="T142" s="20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</row>
    <row r="143" spans="1:71" s="12" customFormat="1" ht="12.75">
      <c r="A143" s="10"/>
      <c r="B143" s="10"/>
      <c r="C143" s="10"/>
      <c r="D143" s="10"/>
      <c r="E143" s="19"/>
      <c r="F143" s="19"/>
      <c r="G143" s="17"/>
      <c r="H143" s="10"/>
      <c r="I143" s="17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104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</row>
    <row r="144" spans="1:71" s="12" customFormat="1" ht="12.75">
      <c r="A144" s="10"/>
      <c r="B144" s="10"/>
      <c r="C144" s="10"/>
      <c r="D144" s="10"/>
      <c r="E144" s="19"/>
      <c r="F144" s="19"/>
      <c r="G144" s="17"/>
      <c r="H144" s="1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104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</row>
    <row r="145" spans="1:71" s="12" customFormat="1" ht="12.75">
      <c r="A145" s="10"/>
      <c r="B145" s="10"/>
      <c r="C145" s="10"/>
      <c r="D145" s="10"/>
      <c r="E145" s="19"/>
      <c r="F145" s="19"/>
      <c r="G145" s="17"/>
      <c r="H145" s="10"/>
      <c r="I145" s="17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04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</row>
    <row r="146" spans="1:20" ht="12.75">
      <c r="A146" s="10"/>
      <c r="B146" s="10"/>
      <c r="C146" s="10"/>
      <c r="D146" s="10"/>
      <c r="E146" s="29"/>
      <c r="F146" s="29"/>
      <c r="G146" s="17"/>
      <c r="H146" s="22"/>
      <c r="I146" s="17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12.75">
      <c r="A147" s="10"/>
      <c r="B147" s="10"/>
      <c r="C147" s="10"/>
      <c r="D147" s="10"/>
      <c r="E147" s="29"/>
      <c r="F147" s="29"/>
      <c r="G147" s="17"/>
      <c r="H147" s="10"/>
      <c r="I147" s="17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71" s="12" customFormat="1" ht="12.75">
      <c r="A148" s="10"/>
      <c r="B148" s="10"/>
      <c r="C148" s="10"/>
      <c r="D148" s="10"/>
      <c r="E148" s="19"/>
      <c r="F148" s="19"/>
      <c r="G148" s="17"/>
      <c r="H148" s="10"/>
      <c r="I148" s="17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04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</row>
    <row r="149" spans="1:71" s="12" customFormat="1" ht="12.75">
      <c r="A149" s="10"/>
      <c r="B149" s="10"/>
      <c r="C149" s="10"/>
      <c r="D149" s="10"/>
      <c r="E149" s="19"/>
      <c r="F149" s="19"/>
      <c r="G149" s="17"/>
      <c r="H149" s="10"/>
      <c r="I149" s="17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104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</row>
    <row r="150" spans="1:71" s="12" customFormat="1" ht="12.75">
      <c r="A150" s="10"/>
      <c r="B150" s="10"/>
      <c r="C150" s="10"/>
      <c r="D150" s="10"/>
      <c r="E150" s="19"/>
      <c r="F150" s="19"/>
      <c r="G150" s="17"/>
      <c r="H150" s="10"/>
      <c r="I150" s="17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04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</row>
    <row r="151" spans="1:71" s="12" customFormat="1" ht="12.75">
      <c r="A151" s="10"/>
      <c r="B151" s="10"/>
      <c r="C151" s="10"/>
      <c r="D151" s="10"/>
      <c r="E151" s="19"/>
      <c r="F151" s="19"/>
      <c r="G151" s="17"/>
      <c r="H151" s="10"/>
      <c r="I151" s="17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104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</row>
    <row r="152" spans="1:71" s="12" customFormat="1" ht="12.75">
      <c r="A152" s="10"/>
      <c r="B152" s="10"/>
      <c r="C152" s="10"/>
      <c r="D152" s="10"/>
      <c r="E152" s="19"/>
      <c r="F152" s="19"/>
      <c r="G152" s="17"/>
      <c r="H152" s="10"/>
      <c r="I152" s="17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104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</row>
    <row r="153" spans="1:71" s="11" customFormat="1" ht="12.75">
      <c r="A153" s="26"/>
      <c r="B153" s="26"/>
      <c r="C153" s="26"/>
      <c r="D153" s="26"/>
      <c r="E153" s="27"/>
      <c r="F153" s="27"/>
      <c r="G153" s="16"/>
      <c r="H153" s="26"/>
      <c r="I153" s="16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09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</row>
    <row r="154" spans="1:20" ht="12.75">
      <c r="A154" s="22"/>
      <c r="B154" s="22"/>
      <c r="C154" s="22"/>
      <c r="D154" s="22"/>
      <c r="E154" s="29"/>
      <c r="F154" s="29"/>
      <c r="G154" s="30"/>
      <c r="H154" s="22"/>
      <c r="I154" s="14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ht="12.75">
      <c r="A155" s="10"/>
      <c r="B155" s="10"/>
      <c r="C155" s="10"/>
      <c r="D155" s="10"/>
      <c r="E155" s="29"/>
      <c r="F155" s="19"/>
      <c r="G155" s="30"/>
      <c r="H155" s="22"/>
      <c r="I155" s="14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t="12.75">
      <c r="A156" s="10"/>
      <c r="B156" s="10"/>
      <c r="C156" s="10"/>
      <c r="D156" s="10"/>
      <c r="E156" s="29"/>
      <c r="F156" s="29"/>
      <c r="G156" s="30"/>
      <c r="H156" s="22"/>
      <c r="I156" s="14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71" s="13" customFormat="1" ht="13.5" customHeight="1">
      <c r="A157" s="31"/>
      <c r="B157" s="32"/>
      <c r="C157" s="31"/>
      <c r="D157" s="31"/>
      <c r="E157" s="33"/>
      <c r="F157" s="33"/>
      <c r="G157" s="34"/>
      <c r="H157" s="31"/>
      <c r="I157" s="1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110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</row>
    <row r="158" spans="1:71" s="12" customFormat="1" ht="12.75">
      <c r="A158" s="10"/>
      <c r="B158" s="36"/>
      <c r="C158" s="10"/>
      <c r="D158" s="10"/>
      <c r="E158" s="19"/>
      <c r="F158" s="19"/>
      <c r="G158" s="37"/>
      <c r="H158" s="10"/>
      <c r="I158" s="17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104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</row>
    <row r="159" spans="1:71" s="12" customFormat="1" ht="12.75">
      <c r="A159" s="10"/>
      <c r="B159" s="36"/>
      <c r="C159" s="10"/>
      <c r="D159" s="10"/>
      <c r="E159" s="19"/>
      <c r="F159" s="19"/>
      <c r="G159" s="37"/>
      <c r="H159" s="10"/>
      <c r="I159" s="17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104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</row>
    <row r="160" spans="1:71" s="12" customFormat="1" ht="12.75">
      <c r="A160" s="10"/>
      <c r="B160" s="36"/>
      <c r="C160" s="10"/>
      <c r="D160" s="10"/>
      <c r="E160" s="19"/>
      <c r="F160" s="19"/>
      <c r="G160" s="37"/>
      <c r="H160" s="10"/>
      <c r="I160" s="17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104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</row>
    <row r="161" spans="1:20" ht="12.75">
      <c r="A161" s="10"/>
      <c r="B161" s="17"/>
      <c r="C161" s="10"/>
      <c r="D161" s="10"/>
      <c r="E161" s="29"/>
      <c r="F161" s="29"/>
      <c r="G161" s="17"/>
      <c r="H161" s="10"/>
      <c r="I161" s="17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12.75">
      <c r="A162" s="10"/>
      <c r="B162" s="18"/>
      <c r="C162" s="10"/>
      <c r="D162" s="10"/>
      <c r="E162" s="29"/>
      <c r="F162" s="29"/>
      <c r="G162" s="17"/>
      <c r="H162" s="10"/>
      <c r="I162" s="17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ht="12.75">
      <c r="A163" s="10"/>
      <c r="B163" s="18"/>
      <c r="C163" s="10"/>
      <c r="D163" s="10"/>
      <c r="E163" s="29"/>
      <c r="F163" s="29"/>
      <c r="G163" s="17"/>
      <c r="H163" s="10"/>
      <c r="I163" s="17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71" s="12" customFormat="1" ht="12.75">
      <c r="A164" s="10"/>
      <c r="B164" s="18"/>
      <c r="C164" s="10"/>
      <c r="D164" s="10"/>
      <c r="E164" s="19"/>
      <c r="F164" s="19"/>
      <c r="G164" s="17"/>
      <c r="H164" s="10"/>
      <c r="I164" s="17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104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</row>
    <row r="165" spans="1:71" s="12" customFormat="1" ht="12.75">
      <c r="A165" s="10"/>
      <c r="B165" s="18"/>
      <c r="C165" s="10"/>
      <c r="D165" s="10"/>
      <c r="E165" s="19"/>
      <c r="F165" s="19"/>
      <c r="G165" s="17"/>
      <c r="H165" s="10"/>
      <c r="I165" s="17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104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</row>
    <row r="166" spans="1:21" s="17" customFormat="1" ht="12.75">
      <c r="A166" s="10"/>
      <c r="B166" s="18"/>
      <c r="C166" s="10"/>
      <c r="D166" s="10"/>
      <c r="E166" s="19"/>
      <c r="F166" s="19"/>
      <c r="H166" s="1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104"/>
    </row>
    <row r="167" spans="1:21" s="17" customFormat="1" ht="12.75">
      <c r="A167" s="10"/>
      <c r="B167" s="18"/>
      <c r="C167" s="10"/>
      <c r="D167" s="10"/>
      <c r="E167" s="19"/>
      <c r="F167" s="19"/>
      <c r="H167" s="1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104"/>
    </row>
    <row r="168" spans="1:21" s="17" customFormat="1" ht="12.75">
      <c r="A168" s="10"/>
      <c r="B168" s="18"/>
      <c r="C168" s="10"/>
      <c r="D168" s="10"/>
      <c r="E168" s="19"/>
      <c r="F168" s="19"/>
      <c r="H168" s="1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104"/>
    </row>
    <row r="169" spans="1:21" s="17" customFormat="1" ht="12.75">
      <c r="A169" s="10"/>
      <c r="B169" s="18"/>
      <c r="C169" s="10"/>
      <c r="D169" s="10"/>
      <c r="E169" s="19"/>
      <c r="F169" s="19"/>
      <c r="H169" s="1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104"/>
    </row>
    <row r="170" spans="1:21" s="17" customFormat="1" ht="12.75">
      <c r="A170" s="10"/>
      <c r="B170" s="18"/>
      <c r="C170" s="10"/>
      <c r="D170" s="10"/>
      <c r="E170" s="19"/>
      <c r="F170" s="19"/>
      <c r="H170" s="1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104"/>
    </row>
    <row r="171" spans="1:21" s="17" customFormat="1" ht="12.75">
      <c r="A171" s="10"/>
      <c r="B171" s="18"/>
      <c r="C171" s="10"/>
      <c r="D171" s="10"/>
      <c r="E171" s="19"/>
      <c r="F171" s="19"/>
      <c r="H171" s="1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104"/>
    </row>
    <row r="172" spans="1:21" s="17" customFormat="1" ht="12.75">
      <c r="A172" s="10"/>
      <c r="B172" s="18"/>
      <c r="C172" s="10"/>
      <c r="D172" s="10"/>
      <c r="E172" s="19"/>
      <c r="F172" s="19"/>
      <c r="H172" s="1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04"/>
    </row>
    <row r="173" spans="1:21" s="14" customFormat="1" ht="12" customHeight="1">
      <c r="A173" s="21"/>
      <c r="B173" s="22"/>
      <c r="C173" s="22"/>
      <c r="D173" s="22"/>
      <c r="H173" s="22"/>
      <c r="J173" s="23"/>
      <c r="K173" s="23"/>
      <c r="L173" s="23"/>
      <c r="M173" s="23"/>
      <c r="N173" s="23"/>
      <c r="O173" s="23"/>
      <c r="P173" s="23"/>
      <c r="Q173" s="23"/>
      <c r="R173" s="23"/>
      <c r="S173" s="24"/>
      <c r="T173" s="24"/>
      <c r="U173" s="103"/>
    </row>
    <row r="174" spans="1:21" s="14" customFormat="1" ht="12.75" hidden="1">
      <c r="A174" s="22"/>
      <c r="B174" s="22"/>
      <c r="C174" s="22"/>
      <c r="D174" s="10"/>
      <c r="H174" s="22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103"/>
    </row>
    <row r="175" spans="1:21" s="14" customFormat="1" ht="12.75">
      <c r="A175" s="22"/>
      <c r="B175" s="22"/>
      <c r="C175" s="22"/>
      <c r="D175" s="22"/>
      <c r="H175" s="22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103"/>
    </row>
    <row r="176" spans="1:21" s="14" customFormat="1" ht="12.75">
      <c r="A176" s="22"/>
      <c r="B176" s="22"/>
      <c r="C176" s="22"/>
      <c r="D176" s="22"/>
      <c r="H176" s="22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103"/>
    </row>
    <row r="177" spans="1:21" s="14" customFormat="1" ht="12.75">
      <c r="A177" s="22"/>
      <c r="B177" s="22"/>
      <c r="C177" s="22"/>
      <c r="D177" s="22"/>
      <c r="H177" s="22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103"/>
    </row>
    <row r="178" spans="1:21" s="14" customFormat="1" ht="12.75">
      <c r="A178" s="22"/>
      <c r="B178" s="22"/>
      <c r="C178" s="22"/>
      <c r="D178" s="22"/>
      <c r="H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103"/>
    </row>
    <row r="179" spans="1:21" s="14" customFormat="1" ht="12.75">
      <c r="A179" s="22"/>
      <c r="B179" s="22"/>
      <c r="C179" s="22"/>
      <c r="D179" s="22"/>
      <c r="H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103"/>
    </row>
    <row r="180" spans="1:21" s="14" customFormat="1" ht="12.75">
      <c r="A180" s="22"/>
      <c r="B180" s="22"/>
      <c r="C180" s="22"/>
      <c r="D180" s="22"/>
      <c r="H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103"/>
    </row>
    <row r="181" spans="1:21" s="14" customFormat="1" ht="12.75">
      <c r="A181" s="22"/>
      <c r="B181" s="22"/>
      <c r="C181" s="22"/>
      <c r="D181" s="22"/>
      <c r="H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103"/>
    </row>
    <row r="182" spans="1:21" s="14" customFormat="1" ht="12.75">
      <c r="A182" s="22"/>
      <c r="B182" s="22"/>
      <c r="C182" s="22"/>
      <c r="D182" s="22"/>
      <c r="H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103"/>
    </row>
    <row r="183" spans="1:8" ht="12.75">
      <c r="A183" s="22"/>
      <c r="B183" s="2"/>
      <c r="C183" s="2"/>
      <c r="D183" s="2"/>
      <c r="H183" s="2"/>
    </row>
    <row r="184" spans="1:8" ht="12.75">
      <c r="A184" s="22"/>
      <c r="B184" s="2"/>
      <c r="C184" s="2"/>
      <c r="D184" s="2"/>
      <c r="H184" s="2"/>
    </row>
    <row r="185" spans="1:8" ht="12.75">
      <c r="A185" s="22"/>
      <c r="B185" s="2"/>
      <c r="C185" s="2"/>
      <c r="D185" s="2"/>
      <c r="H185" s="2"/>
    </row>
    <row r="186" spans="1:8" ht="12.75">
      <c r="A186" s="22"/>
      <c r="B186" s="2"/>
      <c r="C186" s="2"/>
      <c r="D186" s="2"/>
      <c r="H186" s="2"/>
    </row>
    <row r="187" spans="1:8" ht="12.75">
      <c r="A187" s="22"/>
      <c r="B187" s="2"/>
      <c r="C187" s="2"/>
      <c r="D187" s="2"/>
      <c r="H187" s="2"/>
    </row>
    <row r="188" spans="1:8" ht="12.75">
      <c r="A188" s="22"/>
      <c r="B188" s="2"/>
      <c r="C188" s="2"/>
      <c r="D188" s="2"/>
      <c r="H188" s="2"/>
    </row>
    <row r="189" spans="1:8" ht="12.75">
      <c r="A189" s="22"/>
      <c r="B189" s="2"/>
      <c r="C189" s="2"/>
      <c r="D189" s="2"/>
      <c r="H189" s="2"/>
    </row>
    <row r="190" spans="1:8" ht="12.75">
      <c r="A190" s="22"/>
      <c r="B190" s="2"/>
      <c r="C190" s="2"/>
      <c r="D190" s="2"/>
      <c r="H190" s="2"/>
    </row>
    <row r="191" spans="1:8" ht="12.75">
      <c r="A191" s="22"/>
      <c r="B191" s="2"/>
      <c r="C191" s="2"/>
      <c r="D191" s="2"/>
      <c r="H191" s="2"/>
    </row>
    <row r="192" spans="1:8" ht="12.75">
      <c r="A192" s="22"/>
      <c r="B192" s="2"/>
      <c r="C192" s="2"/>
      <c r="D192" s="2"/>
      <c r="H192" s="2"/>
    </row>
    <row r="193" spans="1:8" ht="12.75">
      <c r="A193" s="22"/>
      <c r="B193" s="2"/>
      <c r="C193" s="2"/>
      <c r="D193" s="2"/>
      <c r="H193" s="2"/>
    </row>
    <row r="194" spans="1:8" ht="12.75">
      <c r="A194" s="22"/>
      <c r="B194" s="2"/>
      <c r="C194" s="2"/>
      <c r="D194" s="2"/>
      <c r="H194" s="2"/>
    </row>
    <row r="195" spans="1:8" ht="12.75">
      <c r="A195" s="22"/>
      <c r="B195" s="2"/>
      <c r="C195" s="2"/>
      <c r="D195" s="2"/>
      <c r="H195" s="2"/>
    </row>
    <row r="196" spans="1:8" ht="12.75">
      <c r="A196" s="22"/>
      <c r="B196" s="2"/>
      <c r="C196" s="2"/>
      <c r="D196" s="2"/>
      <c r="H196" s="2"/>
    </row>
    <row r="197" spans="1:8" ht="12.75">
      <c r="A197" s="22"/>
      <c r="B197" s="2"/>
      <c r="C197" s="2"/>
      <c r="D197" s="2"/>
      <c r="H197" s="2"/>
    </row>
    <row r="198" spans="1:8" ht="12.75">
      <c r="A198" s="22"/>
      <c r="B198" s="2"/>
      <c r="C198" s="2"/>
      <c r="D198" s="2"/>
      <c r="H198" s="2"/>
    </row>
    <row r="199" spans="1:8" ht="12.75">
      <c r="A199" s="22"/>
      <c r="B199" s="2"/>
      <c r="C199" s="2"/>
      <c r="D199" s="2"/>
      <c r="H199" s="2"/>
    </row>
    <row r="200" spans="1:8" ht="12.75">
      <c r="A200" s="22"/>
      <c r="B200" s="2"/>
      <c r="C200" s="2"/>
      <c r="D200" s="2"/>
      <c r="H200" s="2"/>
    </row>
    <row r="201" spans="1:8" ht="12.75">
      <c r="A201" s="22"/>
      <c r="B201" s="2"/>
      <c r="C201" s="2"/>
      <c r="D201" s="2"/>
      <c r="H201" s="2"/>
    </row>
    <row r="202" spans="1:8" ht="12.75">
      <c r="A202" s="22"/>
      <c r="B202" s="2"/>
      <c r="C202" s="2"/>
      <c r="D202" s="2"/>
      <c r="H202" s="2"/>
    </row>
    <row r="203" spans="1:8" ht="12.75">
      <c r="A203" s="22"/>
      <c r="B203" s="2"/>
      <c r="C203" s="2"/>
      <c r="D203" s="2"/>
      <c r="H203" s="2"/>
    </row>
    <row r="204" spans="1:8" ht="12.75">
      <c r="A204" s="22"/>
      <c r="B204" s="2"/>
      <c r="C204" s="2"/>
      <c r="D204" s="2"/>
      <c r="H204" s="2"/>
    </row>
    <row r="205" spans="1:8" ht="12.75">
      <c r="A205" s="22"/>
      <c r="B205" s="2"/>
      <c r="C205" s="2"/>
      <c r="D205" s="2"/>
      <c r="H205" s="2"/>
    </row>
    <row r="206" spans="1:8" ht="12.75">
      <c r="A206" s="22"/>
      <c r="B206" s="2"/>
      <c r="C206" s="2"/>
      <c r="D206" s="2"/>
      <c r="H206" s="2"/>
    </row>
    <row r="207" spans="1:8" ht="12.75">
      <c r="A207" s="22"/>
      <c r="B207" s="2"/>
      <c r="C207" s="2"/>
      <c r="D207" s="2"/>
      <c r="H207" s="2"/>
    </row>
    <row r="208" spans="1:8" ht="12.75">
      <c r="A208" s="22"/>
      <c r="B208" s="2"/>
      <c r="C208" s="2"/>
      <c r="D208" s="2"/>
      <c r="H208" s="2"/>
    </row>
    <row r="209" spans="1:8" ht="12.75">
      <c r="A209" s="22"/>
      <c r="B209" s="2"/>
      <c r="C209" s="2"/>
      <c r="D209" s="2"/>
      <c r="H209" s="2"/>
    </row>
    <row r="210" spans="1:8" ht="12.75">
      <c r="A210" s="22"/>
      <c r="B210" s="2"/>
      <c r="C210" s="2"/>
      <c r="D210" s="2"/>
      <c r="H210" s="2"/>
    </row>
    <row r="211" spans="1:8" ht="12.75">
      <c r="A211" s="22"/>
      <c r="B211" s="2"/>
      <c r="C211" s="2"/>
      <c r="D211" s="2"/>
      <c r="H211" s="2"/>
    </row>
    <row r="212" spans="1:8" ht="12.75">
      <c r="A212" s="22"/>
      <c r="B212" s="2"/>
      <c r="C212" s="2"/>
      <c r="D212" s="2"/>
      <c r="H212" s="2"/>
    </row>
    <row r="213" spans="1:8" ht="12.75">
      <c r="A213" s="22"/>
      <c r="B213" s="2"/>
      <c r="C213" s="2"/>
      <c r="D213" s="2"/>
      <c r="H213" s="2"/>
    </row>
    <row r="214" spans="1:8" ht="12.75">
      <c r="A214" s="22"/>
      <c r="B214" s="2"/>
      <c r="C214" s="2"/>
      <c r="D214" s="2"/>
      <c r="H214" s="2"/>
    </row>
    <row r="215" spans="1:8" ht="12.75">
      <c r="A215" s="22"/>
      <c r="B215" s="2"/>
      <c r="C215" s="2"/>
      <c r="D215" s="2"/>
      <c r="H215" s="2"/>
    </row>
    <row r="216" spans="1:8" ht="12.75">
      <c r="A216" s="22"/>
      <c r="B216" s="2"/>
      <c r="C216" s="2"/>
      <c r="D216" s="2"/>
      <c r="H216" s="2"/>
    </row>
    <row r="217" spans="1:8" ht="12.75">
      <c r="A217" s="22"/>
      <c r="B217" s="2"/>
      <c r="C217" s="2"/>
      <c r="D217" s="2"/>
      <c r="H217" s="2"/>
    </row>
    <row r="218" spans="1:8" ht="12.75">
      <c r="A218" s="22"/>
      <c r="B218" s="2"/>
      <c r="C218" s="2"/>
      <c r="D218" s="2"/>
      <c r="H218" s="2"/>
    </row>
    <row r="219" spans="1:8" ht="12.75">
      <c r="A219" s="22"/>
      <c r="B219" s="2"/>
      <c r="C219" s="2"/>
      <c r="D219" s="2"/>
      <c r="H219" s="2"/>
    </row>
    <row r="220" spans="1:8" ht="12.75">
      <c r="A220" s="22"/>
      <c r="B220" s="2"/>
      <c r="C220" s="2"/>
      <c r="D220" s="2"/>
      <c r="H220" s="2"/>
    </row>
    <row r="221" spans="1:8" ht="12.75">
      <c r="A221" s="22"/>
      <c r="B221" s="2"/>
      <c r="C221" s="2"/>
      <c r="D221" s="2"/>
      <c r="H221" s="2"/>
    </row>
    <row r="222" spans="1:8" ht="12.75">
      <c r="A222" s="22"/>
      <c r="B222" s="2"/>
      <c r="C222" s="2"/>
      <c r="D222" s="2"/>
      <c r="H222" s="2"/>
    </row>
    <row r="223" spans="1:8" ht="12.75">
      <c r="A223" s="22"/>
      <c r="B223" s="2"/>
      <c r="C223" s="2"/>
      <c r="D223" s="2"/>
      <c r="H223" s="2"/>
    </row>
    <row r="224" spans="1:8" ht="12.75">
      <c r="A224" s="22"/>
      <c r="B224" s="2"/>
      <c r="C224" s="2"/>
      <c r="D224" s="2"/>
      <c r="H224" s="2"/>
    </row>
    <row r="225" spans="1:8" ht="12.75">
      <c r="A225" s="22"/>
      <c r="B225" s="2"/>
      <c r="C225" s="2"/>
      <c r="D225" s="2"/>
      <c r="H225" s="2"/>
    </row>
    <row r="226" spans="1:8" ht="12.75">
      <c r="A226" s="22"/>
      <c r="B226" s="2"/>
      <c r="C226" s="2"/>
      <c r="D226" s="2"/>
      <c r="H226" s="2"/>
    </row>
    <row r="227" spans="1:8" ht="12.75">
      <c r="A227" s="22"/>
      <c r="B227" s="2"/>
      <c r="C227" s="2"/>
      <c r="D227" s="2"/>
      <c r="H227" s="2"/>
    </row>
    <row r="228" spans="1:8" ht="12.75">
      <c r="A228" s="22"/>
      <c r="B228" s="2"/>
      <c r="C228" s="2"/>
      <c r="D228" s="2"/>
      <c r="H228" s="2"/>
    </row>
    <row r="229" spans="1:8" ht="12.75">
      <c r="A229" s="22"/>
      <c r="B229" s="2"/>
      <c r="C229" s="2"/>
      <c r="D229" s="2"/>
      <c r="H229" s="2"/>
    </row>
    <row r="230" spans="1:8" ht="12.75">
      <c r="A230" s="22"/>
      <c r="B230" s="2"/>
      <c r="C230" s="2"/>
      <c r="D230" s="2"/>
      <c r="H230" s="2"/>
    </row>
    <row r="231" spans="1:8" ht="12.75">
      <c r="A231" s="22"/>
      <c r="B231" s="2"/>
      <c r="C231" s="2"/>
      <c r="D231" s="2"/>
      <c r="H231" s="2"/>
    </row>
    <row r="232" spans="1:8" ht="12.75">
      <c r="A232" s="22"/>
      <c r="B232" s="2"/>
      <c r="C232" s="2"/>
      <c r="D232" s="2"/>
      <c r="H232" s="2"/>
    </row>
    <row r="233" spans="1:8" ht="12.75">
      <c r="A233" s="22"/>
      <c r="B233" s="2"/>
      <c r="C233" s="2"/>
      <c r="D233" s="2"/>
      <c r="H233" s="2"/>
    </row>
    <row r="234" spans="1:8" ht="12.75">
      <c r="A234" s="22"/>
      <c r="B234" s="2"/>
      <c r="C234" s="2"/>
      <c r="D234" s="2"/>
      <c r="H234" s="2"/>
    </row>
    <row r="235" spans="1:8" ht="12.75">
      <c r="A235" s="22"/>
      <c r="B235" s="2"/>
      <c r="C235" s="2"/>
      <c r="D235" s="2"/>
      <c r="H235" s="2"/>
    </row>
    <row r="236" spans="1:8" ht="12.75">
      <c r="A236" s="22"/>
      <c r="B236" s="2"/>
      <c r="C236" s="2"/>
      <c r="D236" s="2"/>
      <c r="H236" s="2"/>
    </row>
    <row r="237" spans="1:8" ht="12.75">
      <c r="A237" s="22"/>
      <c r="B237" s="2"/>
      <c r="C237" s="2"/>
      <c r="D237" s="2"/>
      <c r="H237" s="2"/>
    </row>
    <row r="238" spans="1:8" ht="12.75">
      <c r="A238" s="22"/>
      <c r="B238" s="2"/>
      <c r="C238" s="2"/>
      <c r="D238" s="2"/>
      <c r="H238" s="2"/>
    </row>
    <row r="239" spans="1:8" ht="12.75">
      <c r="A239" s="22"/>
      <c r="B239" s="2"/>
      <c r="C239" s="2"/>
      <c r="D239" s="2"/>
      <c r="H239" s="2"/>
    </row>
    <row r="240" spans="1:8" ht="12.75">
      <c r="A240" s="22"/>
      <c r="B240" s="2"/>
      <c r="C240" s="2"/>
      <c r="D240" s="2"/>
      <c r="H240" s="2"/>
    </row>
    <row r="241" spans="1:8" ht="12.75">
      <c r="A241" s="22"/>
      <c r="B241" s="2"/>
      <c r="C241" s="2"/>
      <c r="D241" s="2"/>
      <c r="H241" s="2"/>
    </row>
    <row r="242" spans="1:8" ht="12.75">
      <c r="A242" s="22"/>
      <c r="B242" s="2"/>
      <c r="C242" s="2"/>
      <c r="D242" s="2"/>
      <c r="H242" s="2"/>
    </row>
    <row r="243" spans="1:8" ht="12.75">
      <c r="A243" s="22"/>
      <c r="B243" s="2"/>
      <c r="C243" s="2"/>
      <c r="D243" s="2"/>
      <c r="H243" s="2"/>
    </row>
    <row r="244" spans="1:8" ht="12.75">
      <c r="A244" s="22"/>
      <c r="B244" s="2"/>
      <c r="C244" s="2"/>
      <c r="D244" s="2"/>
      <c r="H244" s="2"/>
    </row>
    <row r="245" spans="1:8" ht="12.75">
      <c r="A245" s="22"/>
      <c r="B245" s="2"/>
      <c r="C245" s="2"/>
      <c r="D245" s="2"/>
      <c r="H245" s="2"/>
    </row>
    <row r="246" spans="1:8" ht="12.75">
      <c r="A246" s="22"/>
      <c r="B246" s="2"/>
      <c r="C246" s="2"/>
      <c r="D246" s="2"/>
      <c r="H246" s="2"/>
    </row>
    <row r="247" spans="1:8" ht="12.75">
      <c r="A247" s="22"/>
      <c r="B247" s="2"/>
      <c r="C247" s="2"/>
      <c r="D247" s="2"/>
      <c r="H247" s="2"/>
    </row>
    <row r="248" spans="1:8" ht="12.75">
      <c r="A248" s="22"/>
      <c r="B248" s="2"/>
      <c r="C248" s="2"/>
      <c r="D248" s="2"/>
      <c r="H248" s="2"/>
    </row>
    <row r="249" spans="1:8" ht="12.75">
      <c r="A249" s="22"/>
      <c r="B249" s="2"/>
      <c r="C249" s="2"/>
      <c r="D249" s="2"/>
      <c r="H249" s="2"/>
    </row>
    <row r="250" spans="1:8" ht="12.75">
      <c r="A250" s="22"/>
      <c r="B250" s="2"/>
      <c r="C250" s="2"/>
      <c r="D250" s="2"/>
      <c r="H250" s="2"/>
    </row>
    <row r="251" spans="1:8" ht="12.75">
      <c r="A251" s="22"/>
      <c r="B251" s="2"/>
      <c r="C251" s="2"/>
      <c r="D251" s="2"/>
      <c r="H251" s="2"/>
    </row>
    <row r="252" spans="1:8" ht="12.75">
      <c r="A252" s="22"/>
      <c r="B252" s="2"/>
      <c r="C252" s="2"/>
      <c r="D252" s="2"/>
      <c r="H252" s="2"/>
    </row>
  </sheetData>
  <sheetProtection/>
  <mergeCells count="5">
    <mergeCell ref="J2:K2"/>
    <mergeCell ref="L2:M2"/>
    <mergeCell ref="N2:O2"/>
    <mergeCell ref="P2:Q2"/>
    <mergeCell ref="B130:Q130"/>
  </mergeCells>
  <printOptions/>
  <pageMargins left="0.75" right="0.75" top="1" bottom="1" header="0.5" footer="0.5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Leeds User</dc:creator>
  <cp:keywords/>
  <dc:description/>
  <cp:lastModifiedBy>Murgatroyd, Karen</cp:lastModifiedBy>
  <cp:lastPrinted>2013-07-16T14:40:44Z</cp:lastPrinted>
  <dcterms:created xsi:type="dcterms:W3CDTF">2011-08-04T11:02:20Z</dcterms:created>
  <dcterms:modified xsi:type="dcterms:W3CDTF">2019-07-08T11:31:21Z</dcterms:modified>
  <cp:category/>
  <cp:version/>
  <cp:contentType/>
  <cp:contentStatus/>
</cp:coreProperties>
</file>