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075"/>
  </bookViews>
  <sheets>
    <sheet name="cal parish" sheetId="1" r:id="rId1"/>
  </sheets>
  <externalReferences>
    <externalReference r:id="rId2"/>
  </externalReferences>
  <definedNames>
    <definedName name="_xlnm.Print_Area" localSheetId="0">'cal parish'!$A$1:$O$143</definedName>
  </definedNames>
  <calcPr calcId="145621"/>
</workbook>
</file>

<file path=xl/calcChain.xml><?xml version="1.0" encoding="utf-8"?>
<calcChain xmlns="http://schemas.openxmlformats.org/spreadsheetml/2006/main">
  <c r="F142" i="1" l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E111" i="1"/>
  <c r="F110" i="1"/>
  <c r="D110" i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3" i="1" s="1"/>
  <c r="D124" i="1" s="1"/>
  <c r="D125" i="1" s="1"/>
  <c r="D126" i="1" s="1"/>
  <c r="D122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F109" i="1"/>
  <c r="F57" i="1"/>
  <c r="F143" i="1" s="1"/>
  <c r="D57" i="1"/>
  <c r="C57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E57" i="1"/>
  <c r="E20" i="1"/>
  <c r="C20" i="1"/>
  <c r="F19" i="1"/>
  <c r="A16" i="1"/>
  <c r="K10" i="1"/>
  <c r="K55" i="1" s="1"/>
  <c r="I10" i="1"/>
  <c r="I13" i="1" s="1"/>
  <c r="G10" i="1"/>
  <c r="G13" i="1" s="1"/>
  <c r="K5" i="1"/>
  <c r="K4" i="1"/>
  <c r="J5" i="1"/>
  <c r="K3" i="1"/>
  <c r="A1" i="1"/>
  <c r="N55" i="1" l="1"/>
  <c r="L55" i="1"/>
  <c r="J55" i="1"/>
  <c r="H55" i="1"/>
  <c r="O55" i="1"/>
  <c r="G55" i="1"/>
  <c r="K98" i="1"/>
  <c r="M55" i="1"/>
  <c r="I55" i="1"/>
  <c r="M10" i="1"/>
  <c r="M13" i="1" s="1"/>
  <c r="O10" i="1"/>
  <c r="O13" i="1" s="1"/>
  <c r="A147" i="1"/>
  <c r="A104" i="1"/>
  <c r="A5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F4" i="1"/>
  <c r="I4" i="1" s="1"/>
  <c r="H10" i="1"/>
  <c r="H13" i="1" s="1"/>
  <c r="J10" i="1"/>
  <c r="J13" i="1" s="1"/>
  <c r="L10" i="1"/>
  <c r="L13" i="1" s="1"/>
  <c r="N10" i="1"/>
  <c r="N13" i="1" s="1"/>
  <c r="K13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E109" i="1"/>
  <c r="E143" i="1" s="1"/>
  <c r="K141" i="1" l="1"/>
  <c r="K97" i="1"/>
  <c r="K185" i="1" s="1"/>
  <c r="N54" i="1"/>
  <c r="L54" i="1"/>
  <c r="J54" i="1"/>
  <c r="H54" i="1"/>
  <c r="O54" i="1"/>
  <c r="G54" i="1"/>
  <c r="M54" i="1"/>
  <c r="I54" i="1"/>
  <c r="K139" i="1"/>
  <c r="K95" i="1"/>
  <c r="K183" i="1" s="1"/>
  <c r="N52" i="1"/>
  <c r="L52" i="1"/>
  <c r="J52" i="1"/>
  <c r="H52" i="1"/>
  <c r="O52" i="1"/>
  <c r="G52" i="1"/>
  <c r="M52" i="1"/>
  <c r="I52" i="1"/>
  <c r="K137" i="1"/>
  <c r="K93" i="1"/>
  <c r="K181" i="1" s="1"/>
  <c r="N50" i="1"/>
  <c r="L50" i="1"/>
  <c r="J50" i="1"/>
  <c r="H50" i="1"/>
  <c r="O50" i="1"/>
  <c r="G50" i="1"/>
  <c r="M50" i="1"/>
  <c r="I50" i="1"/>
  <c r="K135" i="1"/>
  <c r="K91" i="1"/>
  <c r="K179" i="1" s="1"/>
  <c r="N48" i="1"/>
  <c r="L48" i="1"/>
  <c r="J48" i="1"/>
  <c r="H48" i="1"/>
  <c r="O48" i="1"/>
  <c r="G48" i="1"/>
  <c r="M48" i="1"/>
  <c r="I48" i="1"/>
  <c r="K133" i="1"/>
  <c r="K89" i="1"/>
  <c r="K177" i="1" s="1"/>
  <c r="N46" i="1"/>
  <c r="L46" i="1"/>
  <c r="J46" i="1"/>
  <c r="H46" i="1"/>
  <c r="O46" i="1"/>
  <c r="G46" i="1"/>
  <c r="M46" i="1"/>
  <c r="I46" i="1"/>
  <c r="K131" i="1"/>
  <c r="K87" i="1"/>
  <c r="K175" i="1" s="1"/>
  <c r="N44" i="1"/>
  <c r="L44" i="1"/>
  <c r="J44" i="1"/>
  <c r="H44" i="1"/>
  <c r="O44" i="1"/>
  <c r="G44" i="1"/>
  <c r="M44" i="1"/>
  <c r="I44" i="1"/>
  <c r="K129" i="1"/>
  <c r="K85" i="1"/>
  <c r="K173" i="1" s="1"/>
  <c r="N42" i="1"/>
  <c r="L42" i="1"/>
  <c r="J42" i="1"/>
  <c r="H42" i="1"/>
  <c r="O42" i="1"/>
  <c r="G42" i="1"/>
  <c r="M42" i="1"/>
  <c r="I42" i="1"/>
  <c r="K127" i="1"/>
  <c r="K83" i="1"/>
  <c r="K171" i="1" s="1"/>
  <c r="N40" i="1"/>
  <c r="L40" i="1"/>
  <c r="J40" i="1"/>
  <c r="H40" i="1"/>
  <c r="O40" i="1"/>
  <c r="G40" i="1"/>
  <c r="M40" i="1"/>
  <c r="I40" i="1"/>
  <c r="K125" i="1"/>
  <c r="K81" i="1"/>
  <c r="K169" i="1" s="1"/>
  <c r="N38" i="1"/>
  <c r="L38" i="1"/>
  <c r="J38" i="1"/>
  <c r="H38" i="1"/>
  <c r="O38" i="1"/>
  <c r="G38" i="1"/>
  <c r="M38" i="1"/>
  <c r="I38" i="1"/>
  <c r="K122" i="1"/>
  <c r="N35" i="1"/>
  <c r="L35" i="1"/>
  <c r="J35" i="1"/>
  <c r="H35" i="1"/>
  <c r="K78" i="1"/>
  <c r="K166" i="1" s="1"/>
  <c r="O35" i="1"/>
  <c r="M35" i="1"/>
  <c r="I35" i="1"/>
  <c r="G35" i="1"/>
  <c r="K120" i="1"/>
  <c r="K76" i="1"/>
  <c r="K164" i="1" s="1"/>
  <c r="N33" i="1"/>
  <c r="L33" i="1"/>
  <c r="J33" i="1"/>
  <c r="H33" i="1"/>
  <c r="O33" i="1"/>
  <c r="M33" i="1"/>
  <c r="I33" i="1"/>
  <c r="G33" i="1"/>
  <c r="K118" i="1"/>
  <c r="N31" i="1"/>
  <c r="L31" i="1"/>
  <c r="J31" i="1"/>
  <c r="H31" i="1"/>
  <c r="K74" i="1"/>
  <c r="K162" i="1" s="1"/>
  <c r="O31" i="1"/>
  <c r="M31" i="1"/>
  <c r="I31" i="1"/>
  <c r="G31" i="1"/>
  <c r="K116" i="1"/>
  <c r="K72" i="1"/>
  <c r="K160" i="1" s="1"/>
  <c r="N29" i="1"/>
  <c r="L29" i="1"/>
  <c r="J29" i="1"/>
  <c r="H29" i="1"/>
  <c r="O29" i="1"/>
  <c r="M29" i="1"/>
  <c r="I29" i="1"/>
  <c r="G29" i="1"/>
  <c r="K114" i="1"/>
  <c r="N27" i="1"/>
  <c r="L27" i="1"/>
  <c r="J27" i="1"/>
  <c r="H27" i="1"/>
  <c r="K70" i="1"/>
  <c r="K158" i="1" s="1"/>
  <c r="O27" i="1"/>
  <c r="M27" i="1"/>
  <c r="I27" i="1"/>
  <c r="G27" i="1"/>
  <c r="K112" i="1"/>
  <c r="K68" i="1"/>
  <c r="K156" i="1" s="1"/>
  <c r="N25" i="1"/>
  <c r="L25" i="1"/>
  <c r="J25" i="1"/>
  <c r="H25" i="1"/>
  <c r="O25" i="1"/>
  <c r="M25" i="1"/>
  <c r="I25" i="1"/>
  <c r="G25" i="1"/>
  <c r="K110" i="1"/>
  <c r="N23" i="1"/>
  <c r="L23" i="1"/>
  <c r="J23" i="1"/>
  <c r="H23" i="1"/>
  <c r="K66" i="1"/>
  <c r="K154" i="1" s="1"/>
  <c r="O23" i="1"/>
  <c r="M23" i="1"/>
  <c r="I23" i="1"/>
  <c r="G23" i="1"/>
  <c r="K64" i="1"/>
  <c r="K152" i="1" s="1"/>
  <c r="N21" i="1"/>
  <c r="N64" i="1" s="1"/>
  <c r="N152" i="1" s="1"/>
  <c r="L21" i="1"/>
  <c r="L64" i="1" s="1"/>
  <c r="L152" i="1" s="1"/>
  <c r="J21" i="1"/>
  <c r="J64" i="1" s="1"/>
  <c r="J152" i="1" s="1"/>
  <c r="H21" i="1"/>
  <c r="H64" i="1" s="1"/>
  <c r="H152" i="1" s="1"/>
  <c r="O21" i="1"/>
  <c r="O64" i="1" s="1"/>
  <c r="O152" i="1" s="1"/>
  <c r="M21" i="1"/>
  <c r="M64" i="1" s="1"/>
  <c r="M152" i="1" s="1"/>
  <c r="I21" i="1"/>
  <c r="I64" i="1" s="1"/>
  <c r="I152" i="1" s="1"/>
  <c r="G21" i="1"/>
  <c r="G64" i="1" s="1"/>
  <c r="G152" i="1" s="1"/>
  <c r="I142" i="1"/>
  <c r="I98" i="1"/>
  <c r="G142" i="1"/>
  <c r="G98" i="1"/>
  <c r="G186" i="1" s="1"/>
  <c r="H142" i="1"/>
  <c r="H98" i="1"/>
  <c r="H186" i="1" s="1"/>
  <c r="L142" i="1"/>
  <c r="L98" i="1"/>
  <c r="L186" i="1" s="1"/>
  <c r="N53" i="1"/>
  <c r="L53" i="1"/>
  <c r="J53" i="1"/>
  <c r="H53" i="1"/>
  <c r="K96" i="1"/>
  <c r="O53" i="1"/>
  <c r="G53" i="1"/>
  <c r="K140" i="1"/>
  <c r="M53" i="1"/>
  <c r="I53" i="1"/>
  <c r="N51" i="1"/>
  <c r="L51" i="1"/>
  <c r="J51" i="1"/>
  <c r="H51" i="1"/>
  <c r="O51" i="1"/>
  <c r="G51" i="1"/>
  <c r="K138" i="1"/>
  <c r="K94" i="1"/>
  <c r="M51" i="1"/>
  <c r="I51" i="1"/>
  <c r="N49" i="1"/>
  <c r="L49" i="1"/>
  <c r="J49" i="1"/>
  <c r="H49" i="1"/>
  <c r="K92" i="1"/>
  <c r="O49" i="1"/>
  <c r="G49" i="1"/>
  <c r="K136" i="1"/>
  <c r="M49" i="1"/>
  <c r="I49" i="1"/>
  <c r="N47" i="1"/>
  <c r="L47" i="1"/>
  <c r="J47" i="1"/>
  <c r="H47" i="1"/>
  <c r="O47" i="1"/>
  <c r="G47" i="1"/>
  <c r="K134" i="1"/>
  <c r="K90" i="1"/>
  <c r="M47" i="1"/>
  <c r="I47" i="1"/>
  <c r="N45" i="1"/>
  <c r="L45" i="1"/>
  <c r="J45" i="1"/>
  <c r="H45" i="1"/>
  <c r="K88" i="1"/>
  <c r="O45" i="1"/>
  <c r="G45" i="1"/>
  <c r="K132" i="1"/>
  <c r="M45" i="1"/>
  <c r="I45" i="1"/>
  <c r="N43" i="1"/>
  <c r="L43" i="1"/>
  <c r="J43" i="1"/>
  <c r="H43" i="1"/>
  <c r="O43" i="1"/>
  <c r="G43" i="1"/>
  <c r="K130" i="1"/>
  <c r="K86" i="1"/>
  <c r="K174" i="1" s="1"/>
  <c r="M43" i="1"/>
  <c r="I43" i="1"/>
  <c r="N41" i="1"/>
  <c r="L41" i="1"/>
  <c r="J41" i="1"/>
  <c r="H41" i="1"/>
  <c r="K84" i="1"/>
  <c r="O41" i="1"/>
  <c r="G41" i="1"/>
  <c r="K128" i="1"/>
  <c r="M41" i="1"/>
  <c r="I41" i="1"/>
  <c r="N39" i="1"/>
  <c r="L39" i="1"/>
  <c r="J39" i="1"/>
  <c r="H39" i="1"/>
  <c r="O39" i="1"/>
  <c r="G39" i="1"/>
  <c r="K126" i="1"/>
  <c r="K82" i="1"/>
  <c r="K170" i="1" s="1"/>
  <c r="M39" i="1"/>
  <c r="I39" i="1"/>
  <c r="N37" i="1"/>
  <c r="L37" i="1"/>
  <c r="J37" i="1"/>
  <c r="H37" i="1"/>
  <c r="K80" i="1"/>
  <c r="O37" i="1"/>
  <c r="G37" i="1"/>
  <c r="K124" i="1"/>
  <c r="M37" i="1"/>
  <c r="I37" i="1"/>
  <c r="K123" i="1"/>
  <c r="K79" i="1"/>
  <c r="K167" i="1" s="1"/>
  <c r="N36" i="1"/>
  <c r="O36" i="1"/>
  <c r="L36" i="1"/>
  <c r="J36" i="1"/>
  <c r="H36" i="1"/>
  <c r="M36" i="1"/>
  <c r="I36" i="1"/>
  <c r="G36" i="1"/>
  <c r="K121" i="1"/>
  <c r="K77" i="1"/>
  <c r="K165" i="1" s="1"/>
  <c r="N34" i="1"/>
  <c r="L34" i="1"/>
  <c r="J34" i="1"/>
  <c r="H34" i="1"/>
  <c r="O34" i="1"/>
  <c r="M34" i="1"/>
  <c r="I34" i="1"/>
  <c r="G34" i="1"/>
  <c r="K119" i="1"/>
  <c r="K75" i="1"/>
  <c r="K163" i="1" s="1"/>
  <c r="N32" i="1"/>
  <c r="L32" i="1"/>
  <c r="J32" i="1"/>
  <c r="H32" i="1"/>
  <c r="O32" i="1"/>
  <c r="M32" i="1"/>
  <c r="I32" i="1"/>
  <c r="G32" i="1"/>
  <c r="K117" i="1"/>
  <c r="K73" i="1"/>
  <c r="K161" i="1" s="1"/>
  <c r="N30" i="1"/>
  <c r="L30" i="1"/>
  <c r="J30" i="1"/>
  <c r="H30" i="1"/>
  <c r="O30" i="1"/>
  <c r="M30" i="1"/>
  <c r="I30" i="1"/>
  <c r="G30" i="1"/>
  <c r="K115" i="1"/>
  <c r="K71" i="1"/>
  <c r="K159" i="1" s="1"/>
  <c r="N28" i="1"/>
  <c r="L28" i="1"/>
  <c r="J28" i="1"/>
  <c r="H28" i="1"/>
  <c r="O28" i="1"/>
  <c r="M28" i="1"/>
  <c r="I28" i="1"/>
  <c r="G28" i="1"/>
  <c r="K113" i="1"/>
  <c r="K69" i="1"/>
  <c r="K157" i="1" s="1"/>
  <c r="N26" i="1"/>
  <c r="L26" i="1"/>
  <c r="J26" i="1"/>
  <c r="H26" i="1"/>
  <c r="O26" i="1"/>
  <c r="M26" i="1"/>
  <c r="I26" i="1"/>
  <c r="G26" i="1"/>
  <c r="K111" i="1"/>
  <c r="K67" i="1"/>
  <c r="K155" i="1" s="1"/>
  <c r="N24" i="1"/>
  <c r="L24" i="1"/>
  <c r="J24" i="1"/>
  <c r="H24" i="1"/>
  <c r="O24" i="1"/>
  <c r="M24" i="1"/>
  <c r="I24" i="1"/>
  <c r="G24" i="1"/>
  <c r="K65" i="1"/>
  <c r="K109" i="1"/>
  <c r="K144" i="1" s="1"/>
  <c r="N22" i="1"/>
  <c r="L22" i="1"/>
  <c r="J22" i="1"/>
  <c r="H22" i="1"/>
  <c r="O22" i="1"/>
  <c r="M22" i="1"/>
  <c r="I22" i="1"/>
  <c r="G22" i="1"/>
  <c r="M142" i="1"/>
  <c r="M98" i="1"/>
  <c r="M186" i="1" s="1"/>
  <c r="K142" i="1"/>
  <c r="K186" i="1" s="1"/>
  <c r="O142" i="1"/>
  <c r="O98" i="1"/>
  <c r="J142" i="1"/>
  <c r="J98" i="1"/>
  <c r="N142" i="1"/>
  <c r="N98" i="1"/>
  <c r="K178" i="1" l="1"/>
  <c r="K182" i="1"/>
  <c r="G65" i="1"/>
  <c r="G153" i="1" s="1"/>
  <c r="G109" i="1"/>
  <c r="M65" i="1"/>
  <c r="M153" i="1" s="1"/>
  <c r="M109" i="1"/>
  <c r="H109" i="1"/>
  <c r="H65" i="1"/>
  <c r="L109" i="1"/>
  <c r="L65" i="1"/>
  <c r="G67" i="1"/>
  <c r="G155" i="1" s="1"/>
  <c r="G111" i="1"/>
  <c r="M111" i="1"/>
  <c r="M67" i="1"/>
  <c r="H111" i="1"/>
  <c r="H67" i="1"/>
  <c r="L111" i="1"/>
  <c r="L67" i="1"/>
  <c r="G113" i="1"/>
  <c r="G69" i="1"/>
  <c r="M113" i="1"/>
  <c r="M69" i="1"/>
  <c r="H113" i="1"/>
  <c r="H69" i="1"/>
  <c r="L113" i="1"/>
  <c r="L69" i="1"/>
  <c r="G115" i="1"/>
  <c r="G71" i="1"/>
  <c r="M115" i="1"/>
  <c r="M71" i="1"/>
  <c r="H115" i="1"/>
  <c r="H71" i="1"/>
  <c r="L115" i="1"/>
  <c r="L71" i="1"/>
  <c r="G117" i="1"/>
  <c r="G73" i="1"/>
  <c r="M117" i="1"/>
  <c r="M73" i="1"/>
  <c r="H117" i="1"/>
  <c r="H73" i="1"/>
  <c r="L117" i="1"/>
  <c r="L73" i="1"/>
  <c r="G119" i="1"/>
  <c r="G75" i="1"/>
  <c r="M119" i="1"/>
  <c r="M75" i="1"/>
  <c r="H119" i="1"/>
  <c r="H75" i="1"/>
  <c r="L119" i="1"/>
  <c r="L75" i="1"/>
  <c r="G121" i="1"/>
  <c r="G77" i="1"/>
  <c r="M121" i="1"/>
  <c r="M77" i="1"/>
  <c r="H121" i="1"/>
  <c r="H77" i="1"/>
  <c r="L121" i="1"/>
  <c r="L77" i="1"/>
  <c r="G123" i="1"/>
  <c r="G79" i="1"/>
  <c r="M123" i="1"/>
  <c r="M79" i="1"/>
  <c r="J123" i="1"/>
  <c r="J79" i="1"/>
  <c r="O123" i="1"/>
  <c r="O79" i="1"/>
  <c r="I124" i="1"/>
  <c r="I80" i="1"/>
  <c r="O124" i="1"/>
  <c r="O80" i="1"/>
  <c r="H124" i="1"/>
  <c r="H80" i="1"/>
  <c r="L124" i="1"/>
  <c r="L80" i="1"/>
  <c r="I126" i="1"/>
  <c r="I82" i="1"/>
  <c r="G126" i="1"/>
  <c r="G82" i="1"/>
  <c r="H126" i="1"/>
  <c r="H82" i="1"/>
  <c r="L126" i="1"/>
  <c r="L82" i="1"/>
  <c r="I128" i="1"/>
  <c r="I84" i="1"/>
  <c r="O128" i="1"/>
  <c r="O84" i="1"/>
  <c r="H128" i="1"/>
  <c r="H84" i="1"/>
  <c r="L128" i="1"/>
  <c r="L84" i="1"/>
  <c r="I130" i="1"/>
  <c r="I86" i="1"/>
  <c r="G130" i="1"/>
  <c r="G86" i="1"/>
  <c r="H130" i="1"/>
  <c r="H86" i="1"/>
  <c r="L130" i="1"/>
  <c r="L86" i="1"/>
  <c r="I132" i="1"/>
  <c r="I88" i="1"/>
  <c r="O132" i="1"/>
  <c r="O88" i="1"/>
  <c r="H132" i="1"/>
  <c r="H88" i="1"/>
  <c r="L132" i="1"/>
  <c r="L88" i="1"/>
  <c r="I134" i="1"/>
  <c r="I90" i="1"/>
  <c r="G134" i="1"/>
  <c r="G90" i="1"/>
  <c r="H134" i="1"/>
  <c r="H90" i="1"/>
  <c r="L134" i="1"/>
  <c r="L90" i="1"/>
  <c r="I136" i="1"/>
  <c r="I92" i="1"/>
  <c r="O136" i="1"/>
  <c r="O92" i="1"/>
  <c r="H136" i="1"/>
  <c r="H92" i="1"/>
  <c r="L136" i="1"/>
  <c r="L92" i="1"/>
  <c r="I138" i="1"/>
  <c r="I94" i="1"/>
  <c r="G138" i="1"/>
  <c r="G94" i="1"/>
  <c r="H138" i="1"/>
  <c r="H94" i="1"/>
  <c r="L138" i="1"/>
  <c r="L94" i="1"/>
  <c r="I140" i="1"/>
  <c r="I96" i="1"/>
  <c r="O140" i="1"/>
  <c r="O96" i="1"/>
  <c r="H140" i="1"/>
  <c r="H96" i="1"/>
  <c r="L140" i="1"/>
  <c r="L96" i="1"/>
  <c r="G110" i="1"/>
  <c r="G66" i="1"/>
  <c r="M66" i="1"/>
  <c r="M154" i="1" s="1"/>
  <c r="M110" i="1"/>
  <c r="J110" i="1"/>
  <c r="J66" i="1"/>
  <c r="N110" i="1"/>
  <c r="N66" i="1"/>
  <c r="G112" i="1"/>
  <c r="G68" i="1"/>
  <c r="M112" i="1"/>
  <c r="M68" i="1"/>
  <c r="H112" i="1"/>
  <c r="H68" i="1"/>
  <c r="L112" i="1"/>
  <c r="L68" i="1"/>
  <c r="G114" i="1"/>
  <c r="G70" i="1"/>
  <c r="M114" i="1"/>
  <c r="M70" i="1"/>
  <c r="J70" i="1"/>
  <c r="J158" i="1" s="1"/>
  <c r="J114" i="1"/>
  <c r="N70" i="1"/>
  <c r="N158" i="1" s="1"/>
  <c r="N114" i="1"/>
  <c r="G116" i="1"/>
  <c r="G72" i="1"/>
  <c r="M116" i="1"/>
  <c r="M72" i="1"/>
  <c r="H116" i="1"/>
  <c r="H72" i="1"/>
  <c r="L116" i="1"/>
  <c r="L72" i="1"/>
  <c r="G118" i="1"/>
  <c r="G74" i="1"/>
  <c r="M118" i="1"/>
  <c r="M74" i="1"/>
  <c r="J74" i="1"/>
  <c r="J162" i="1" s="1"/>
  <c r="J118" i="1"/>
  <c r="N74" i="1"/>
  <c r="N162" i="1" s="1"/>
  <c r="N118" i="1"/>
  <c r="G120" i="1"/>
  <c r="G76" i="1"/>
  <c r="M120" i="1"/>
  <c r="M76" i="1"/>
  <c r="H120" i="1"/>
  <c r="H76" i="1"/>
  <c r="L120" i="1"/>
  <c r="L76" i="1"/>
  <c r="G122" i="1"/>
  <c r="G78" i="1"/>
  <c r="M122" i="1"/>
  <c r="M78" i="1"/>
  <c r="J78" i="1"/>
  <c r="J166" i="1" s="1"/>
  <c r="J122" i="1"/>
  <c r="N78" i="1"/>
  <c r="N166" i="1" s="1"/>
  <c r="N122" i="1"/>
  <c r="I125" i="1"/>
  <c r="I81" i="1"/>
  <c r="G125" i="1"/>
  <c r="G81" i="1"/>
  <c r="H125" i="1"/>
  <c r="H81" i="1"/>
  <c r="L125" i="1"/>
  <c r="L81" i="1"/>
  <c r="I127" i="1"/>
  <c r="I83" i="1"/>
  <c r="G127" i="1"/>
  <c r="G83" i="1"/>
  <c r="H127" i="1"/>
  <c r="H83" i="1"/>
  <c r="L127" i="1"/>
  <c r="L83" i="1"/>
  <c r="I129" i="1"/>
  <c r="I85" i="1"/>
  <c r="G129" i="1"/>
  <c r="G85" i="1"/>
  <c r="H129" i="1"/>
  <c r="H85" i="1"/>
  <c r="L129" i="1"/>
  <c r="L85" i="1"/>
  <c r="I131" i="1"/>
  <c r="I87" i="1"/>
  <c r="G131" i="1"/>
  <c r="G87" i="1"/>
  <c r="H131" i="1"/>
  <c r="H87" i="1"/>
  <c r="L131" i="1"/>
  <c r="L87" i="1"/>
  <c r="I133" i="1"/>
  <c r="I89" i="1"/>
  <c r="G133" i="1"/>
  <c r="G89" i="1"/>
  <c r="H133" i="1"/>
  <c r="H89" i="1"/>
  <c r="L133" i="1"/>
  <c r="L89" i="1"/>
  <c r="I135" i="1"/>
  <c r="I91" i="1"/>
  <c r="G135" i="1"/>
  <c r="G91" i="1"/>
  <c r="H135" i="1"/>
  <c r="H91" i="1"/>
  <c r="L135" i="1"/>
  <c r="L91" i="1"/>
  <c r="I137" i="1"/>
  <c r="I93" i="1"/>
  <c r="G137" i="1"/>
  <c r="G93" i="1"/>
  <c r="H137" i="1"/>
  <c r="H93" i="1"/>
  <c r="L137" i="1"/>
  <c r="L93" i="1"/>
  <c r="I139" i="1"/>
  <c r="I95" i="1"/>
  <c r="G139" i="1"/>
  <c r="G95" i="1"/>
  <c r="H139" i="1"/>
  <c r="H95" i="1"/>
  <c r="L139" i="1"/>
  <c r="L95" i="1"/>
  <c r="I141" i="1"/>
  <c r="I97" i="1"/>
  <c r="G141" i="1"/>
  <c r="G97" i="1"/>
  <c r="H141" i="1"/>
  <c r="H97" i="1"/>
  <c r="L141" i="1"/>
  <c r="L97" i="1"/>
  <c r="N186" i="1"/>
  <c r="J186" i="1"/>
  <c r="O186" i="1"/>
  <c r="K145" i="1"/>
  <c r="I65" i="1"/>
  <c r="I153" i="1" s="1"/>
  <c r="I109" i="1"/>
  <c r="O65" i="1"/>
  <c r="O153" i="1" s="1"/>
  <c r="O109" i="1"/>
  <c r="J109" i="1"/>
  <c r="J65" i="1"/>
  <c r="N109" i="1"/>
  <c r="N65" i="1"/>
  <c r="K153" i="1"/>
  <c r="I111" i="1"/>
  <c r="I67" i="1"/>
  <c r="I155" i="1" s="1"/>
  <c r="O111" i="1"/>
  <c r="O67" i="1"/>
  <c r="O155" i="1" s="1"/>
  <c r="J111" i="1"/>
  <c r="J67" i="1"/>
  <c r="J155" i="1" s="1"/>
  <c r="N111" i="1"/>
  <c r="N67" i="1"/>
  <c r="N155" i="1" s="1"/>
  <c r="I113" i="1"/>
  <c r="I69" i="1"/>
  <c r="I157" i="1" s="1"/>
  <c r="O113" i="1"/>
  <c r="O69" i="1"/>
  <c r="O157" i="1" s="1"/>
  <c r="J113" i="1"/>
  <c r="J69" i="1"/>
  <c r="J157" i="1" s="1"/>
  <c r="N69" i="1"/>
  <c r="N113" i="1"/>
  <c r="I115" i="1"/>
  <c r="I71" i="1"/>
  <c r="I159" i="1" s="1"/>
  <c r="O115" i="1"/>
  <c r="O71" i="1"/>
  <c r="O159" i="1" s="1"/>
  <c r="J115" i="1"/>
  <c r="J71" i="1"/>
  <c r="J159" i="1" s="1"/>
  <c r="N115" i="1"/>
  <c r="N71" i="1"/>
  <c r="N159" i="1" s="1"/>
  <c r="I117" i="1"/>
  <c r="I73" i="1"/>
  <c r="I161" i="1" s="1"/>
  <c r="O117" i="1"/>
  <c r="O73" i="1"/>
  <c r="O161" i="1" s="1"/>
  <c r="J117" i="1"/>
  <c r="J73" i="1"/>
  <c r="J161" i="1" s="1"/>
  <c r="N73" i="1"/>
  <c r="N117" i="1"/>
  <c r="I119" i="1"/>
  <c r="I75" i="1"/>
  <c r="I163" i="1" s="1"/>
  <c r="O119" i="1"/>
  <c r="O75" i="1"/>
  <c r="O163" i="1" s="1"/>
  <c r="J119" i="1"/>
  <c r="J75" i="1"/>
  <c r="J163" i="1" s="1"/>
  <c r="N119" i="1"/>
  <c r="N75" i="1"/>
  <c r="N163" i="1" s="1"/>
  <c r="I121" i="1"/>
  <c r="I77" i="1"/>
  <c r="I165" i="1" s="1"/>
  <c r="O121" i="1"/>
  <c r="O77" i="1"/>
  <c r="O165" i="1" s="1"/>
  <c r="J121" i="1"/>
  <c r="J77" i="1"/>
  <c r="J165" i="1" s="1"/>
  <c r="N77" i="1"/>
  <c r="N121" i="1"/>
  <c r="I123" i="1"/>
  <c r="I79" i="1"/>
  <c r="I167" i="1" s="1"/>
  <c r="H123" i="1"/>
  <c r="H79" i="1"/>
  <c r="H167" i="1" s="1"/>
  <c r="L123" i="1"/>
  <c r="L79" i="1"/>
  <c r="L167" i="1" s="1"/>
  <c r="N123" i="1"/>
  <c r="N79" i="1"/>
  <c r="N167" i="1" s="1"/>
  <c r="M124" i="1"/>
  <c r="M80" i="1"/>
  <c r="M168" i="1" s="1"/>
  <c r="G124" i="1"/>
  <c r="G80" i="1"/>
  <c r="G168" i="1" s="1"/>
  <c r="K168" i="1"/>
  <c r="J124" i="1"/>
  <c r="J80" i="1"/>
  <c r="N124" i="1"/>
  <c r="N80" i="1"/>
  <c r="M126" i="1"/>
  <c r="M82" i="1"/>
  <c r="O126" i="1"/>
  <c r="O82" i="1"/>
  <c r="J126" i="1"/>
  <c r="J82" i="1"/>
  <c r="N126" i="1"/>
  <c r="N82" i="1"/>
  <c r="M128" i="1"/>
  <c r="M84" i="1"/>
  <c r="G128" i="1"/>
  <c r="G84" i="1"/>
  <c r="K172" i="1"/>
  <c r="J128" i="1"/>
  <c r="J84" i="1"/>
  <c r="J172" i="1" s="1"/>
  <c r="N128" i="1"/>
  <c r="N84" i="1"/>
  <c r="N172" i="1" s="1"/>
  <c r="M130" i="1"/>
  <c r="M86" i="1"/>
  <c r="M174" i="1" s="1"/>
  <c r="O130" i="1"/>
  <c r="O86" i="1"/>
  <c r="O174" i="1" s="1"/>
  <c r="J130" i="1"/>
  <c r="J86" i="1"/>
  <c r="J174" i="1" s="1"/>
  <c r="N130" i="1"/>
  <c r="N86" i="1"/>
  <c r="N174" i="1" s="1"/>
  <c r="M132" i="1"/>
  <c r="M88" i="1"/>
  <c r="M176" i="1" s="1"/>
  <c r="G132" i="1"/>
  <c r="G88" i="1"/>
  <c r="G176" i="1" s="1"/>
  <c r="K176" i="1"/>
  <c r="J132" i="1"/>
  <c r="J88" i="1"/>
  <c r="N132" i="1"/>
  <c r="N88" i="1"/>
  <c r="M134" i="1"/>
  <c r="M90" i="1"/>
  <c r="O134" i="1"/>
  <c r="O90" i="1"/>
  <c r="J134" i="1"/>
  <c r="J90" i="1"/>
  <c r="N134" i="1"/>
  <c r="N90" i="1"/>
  <c r="M136" i="1"/>
  <c r="M92" i="1"/>
  <c r="G136" i="1"/>
  <c r="G92" i="1"/>
  <c r="K180" i="1"/>
  <c r="J136" i="1"/>
  <c r="J92" i="1"/>
  <c r="J180" i="1" s="1"/>
  <c r="N136" i="1"/>
  <c r="N92" i="1"/>
  <c r="N180" i="1" s="1"/>
  <c r="M138" i="1"/>
  <c r="M94" i="1"/>
  <c r="M182" i="1" s="1"/>
  <c r="O138" i="1"/>
  <c r="O94" i="1"/>
  <c r="O182" i="1" s="1"/>
  <c r="J138" i="1"/>
  <c r="J94" i="1"/>
  <c r="J182" i="1" s="1"/>
  <c r="N138" i="1"/>
  <c r="N94" i="1"/>
  <c r="N182" i="1" s="1"/>
  <c r="M140" i="1"/>
  <c r="M96" i="1"/>
  <c r="M184" i="1" s="1"/>
  <c r="G140" i="1"/>
  <c r="G96" i="1"/>
  <c r="G184" i="1" s="1"/>
  <c r="K184" i="1"/>
  <c r="J140" i="1"/>
  <c r="J96" i="1"/>
  <c r="N140" i="1"/>
  <c r="N96" i="1"/>
  <c r="I186" i="1"/>
  <c r="I66" i="1"/>
  <c r="I110" i="1"/>
  <c r="O110" i="1"/>
  <c r="O66" i="1"/>
  <c r="O154" i="1" s="1"/>
  <c r="H110" i="1"/>
  <c r="H66" i="1"/>
  <c r="H154" i="1" s="1"/>
  <c r="L110" i="1"/>
  <c r="L66" i="1"/>
  <c r="L154" i="1" s="1"/>
  <c r="I112" i="1"/>
  <c r="I68" i="1"/>
  <c r="I156" i="1" s="1"/>
  <c r="O112" i="1"/>
  <c r="O68" i="1"/>
  <c r="O156" i="1" s="1"/>
  <c r="J68" i="1"/>
  <c r="J112" i="1"/>
  <c r="N68" i="1"/>
  <c r="N112" i="1"/>
  <c r="I114" i="1"/>
  <c r="I70" i="1"/>
  <c r="I158" i="1" s="1"/>
  <c r="O114" i="1"/>
  <c r="O70" i="1"/>
  <c r="O158" i="1" s="1"/>
  <c r="H114" i="1"/>
  <c r="H70" i="1"/>
  <c r="H158" i="1" s="1"/>
  <c r="L114" i="1"/>
  <c r="L70" i="1"/>
  <c r="L158" i="1" s="1"/>
  <c r="I116" i="1"/>
  <c r="I72" i="1"/>
  <c r="I160" i="1" s="1"/>
  <c r="O116" i="1"/>
  <c r="O72" i="1"/>
  <c r="O160" i="1" s="1"/>
  <c r="J72" i="1"/>
  <c r="J116" i="1"/>
  <c r="N72" i="1"/>
  <c r="N116" i="1"/>
  <c r="I118" i="1"/>
  <c r="I74" i="1"/>
  <c r="I162" i="1" s="1"/>
  <c r="O118" i="1"/>
  <c r="O74" i="1"/>
  <c r="O162" i="1" s="1"/>
  <c r="H118" i="1"/>
  <c r="H74" i="1"/>
  <c r="H162" i="1" s="1"/>
  <c r="L118" i="1"/>
  <c r="L74" i="1"/>
  <c r="L162" i="1" s="1"/>
  <c r="I120" i="1"/>
  <c r="I76" i="1"/>
  <c r="I164" i="1" s="1"/>
  <c r="O120" i="1"/>
  <c r="O76" i="1"/>
  <c r="O164" i="1" s="1"/>
  <c r="J76" i="1"/>
  <c r="J120" i="1"/>
  <c r="N76" i="1"/>
  <c r="N120" i="1"/>
  <c r="I122" i="1"/>
  <c r="I78" i="1"/>
  <c r="I166" i="1" s="1"/>
  <c r="O122" i="1"/>
  <c r="O78" i="1"/>
  <c r="O166" i="1" s="1"/>
  <c r="H122" i="1"/>
  <c r="H78" i="1"/>
  <c r="H166" i="1" s="1"/>
  <c r="L122" i="1"/>
  <c r="L78" i="1"/>
  <c r="L166" i="1" s="1"/>
  <c r="M81" i="1"/>
  <c r="M125" i="1"/>
  <c r="O125" i="1"/>
  <c r="O81" i="1"/>
  <c r="O169" i="1" s="1"/>
  <c r="J125" i="1"/>
  <c r="J81" i="1"/>
  <c r="J169" i="1" s="1"/>
  <c r="N125" i="1"/>
  <c r="N81" i="1"/>
  <c r="N169" i="1" s="1"/>
  <c r="M83" i="1"/>
  <c r="M127" i="1"/>
  <c r="O127" i="1"/>
  <c r="O83" i="1"/>
  <c r="O171" i="1" s="1"/>
  <c r="J127" i="1"/>
  <c r="J83" i="1"/>
  <c r="J171" i="1" s="1"/>
  <c r="N127" i="1"/>
  <c r="N83" i="1"/>
  <c r="N171" i="1" s="1"/>
  <c r="M85" i="1"/>
  <c r="M129" i="1"/>
  <c r="O129" i="1"/>
  <c r="O85" i="1"/>
  <c r="O173" i="1" s="1"/>
  <c r="J129" i="1"/>
  <c r="J85" i="1"/>
  <c r="J173" i="1" s="1"/>
  <c r="N129" i="1"/>
  <c r="N85" i="1"/>
  <c r="N173" i="1" s="1"/>
  <c r="M87" i="1"/>
  <c r="M131" i="1"/>
  <c r="O131" i="1"/>
  <c r="O87" i="1"/>
  <c r="O175" i="1" s="1"/>
  <c r="J131" i="1"/>
  <c r="J87" i="1"/>
  <c r="J175" i="1" s="1"/>
  <c r="N131" i="1"/>
  <c r="N87" i="1"/>
  <c r="N175" i="1" s="1"/>
  <c r="M89" i="1"/>
  <c r="M133" i="1"/>
  <c r="O133" i="1"/>
  <c r="O89" i="1"/>
  <c r="O177" i="1" s="1"/>
  <c r="J133" i="1"/>
  <c r="J89" i="1"/>
  <c r="J177" i="1" s="1"/>
  <c r="N133" i="1"/>
  <c r="N89" i="1"/>
  <c r="N177" i="1" s="1"/>
  <c r="M91" i="1"/>
  <c r="M135" i="1"/>
  <c r="O135" i="1"/>
  <c r="O91" i="1"/>
  <c r="O179" i="1" s="1"/>
  <c r="J135" i="1"/>
  <c r="J91" i="1"/>
  <c r="J179" i="1" s="1"/>
  <c r="N135" i="1"/>
  <c r="N91" i="1"/>
  <c r="N179" i="1" s="1"/>
  <c r="M93" i="1"/>
  <c r="M137" i="1"/>
  <c r="O137" i="1"/>
  <c r="O93" i="1"/>
  <c r="O181" i="1" s="1"/>
  <c r="J137" i="1"/>
  <c r="J93" i="1"/>
  <c r="J181" i="1" s="1"/>
  <c r="N137" i="1"/>
  <c r="N93" i="1"/>
  <c r="N181" i="1" s="1"/>
  <c r="M95" i="1"/>
  <c r="M139" i="1"/>
  <c r="O139" i="1"/>
  <c r="O95" i="1"/>
  <c r="O183" i="1" s="1"/>
  <c r="J139" i="1"/>
  <c r="J95" i="1"/>
  <c r="J183" i="1" s="1"/>
  <c r="N139" i="1"/>
  <c r="N95" i="1"/>
  <c r="N183" i="1" s="1"/>
  <c r="M97" i="1"/>
  <c r="M141" i="1"/>
  <c r="O141" i="1"/>
  <c r="O97" i="1"/>
  <c r="O185" i="1" s="1"/>
  <c r="J141" i="1"/>
  <c r="J97" i="1"/>
  <c r="J185" i="1" s="1"/>
  <c r="N141" i="1"/>
  <c r="N97" i="1"/>
  <c r="N185" i="1" s="1"/>
  <c r="M185" i="1" l="1"/>
  <c r="M183" i="1"/>
  <c r="M181" i="1"/>
  <c r="M179" i="1"/>
  <c r="M177" i="1"/>
  <c r="M175" i="1"/>
  <c r="M173" i="1"/>
  <c r="M171" i="1"/>
  <c r="M169" i="1"/>
  <c r="N164" i="1"/>
  <c r="J164" i="1"/>
  <c r="N160" i="1"/>
  <c r="J160" i="1"/>
  <c r="N156" i="1"/>
  <c r="J156" i="1"/>
  <c r="I154" i="1"/>
  <c r="N184" i="1"/>
  <c r="J184" i="1"/>
  <c r="G180" i="1"/>
  <c r="M180" i="1"/>
  <c r="N178" i="1"/>
  <c r="J178" i="1"/>
  <c r="O178" i="1"/>
  <c r="M178" i="1"/>
  <c r="N176" i="1"/>
  <c r="J176" i="1"/>
  <c r="G172" i="1"/>
  <c r="M172" i="1"/>
  <c r="N170" i="1"/>
  <c r="J170" i="1"/>
  <c r="O170" i="1"/>
  <c r="M170" i="1"/>
  <c r="N168" i="1"/>
  <c r="J168" i="1"/>
  <c r="N165" i="1"/>
  <c r="N161" i="1"/>
  <c r="N157" i="1"/>
  <c r="N153" i="1"/>
  <c r="J153" i="1"/>
  <c r="L185" i="1"/>
  <c r="H185" i="1"/>
  <c r="G185" i="1"/>
  <c r="I185" i="1"/>
  <c r="L183" i="1"/>
  <c r="H183" i="1"/>
  <c r="G183" i="1"/>
  <c r="I183" i="1"/>
  <c r="L181" i="1"/>
  <c r="H181" i="1"/>
  <c r="G181" i="1"/>
  <c r="I181" i="1"/>
  <c r="L179" i="1"/>
  <c r="H179" i="1"/>
  <c r="G179" i="1"/>
  <c r="I179" i="1"/>
  <c r="L177" i="1"/>
  <c r="H177" i="1"/>
  <c r="G177" i="1"/>
  <c r="I177" i="1"/>
  <c r="L175" i="1"/>
  <c r="H175" i="1"/>
  <c r="G175" i="1"/>
  <c r="I175" i="1"/>
  <c r="L173" i="1"/>
  <c r="H173" i="1"/>
  <c r="G173" i="1"/>
  <c r="I173" i="1"/>
  <c r="L171" i="1"/>
  <c r="H171" i="1"/>
  <c r="G171" i="1"/>
  <c r="I171" i="1"/>
  <c r="L169" i="1"/>
  <c r="H169" i="1"/>
  <c r="G169" i="1"/>
  <c r="I169" i="1"/>
  <c r="M166" i="1"/>
  <c r="G166" i="1"/>
  <c r="L164" i="1"/>
  <c r="H164" i="1"/>
  <c r="M164" i="1"/>
  <c r="G164" i="1"/>
  <c r="M162" i="1"/>
  <c r="G162" i="1"/>
  <c r="L160" i="1"/>
  <c r="H160" i="1"/>
  <c r="M160" i="1"/>
  <c r="G160" i="1"/>
  <c r="M158" i="1"/>
  <c r="G158" i="1"/>
  <c r="L156" i="1"/>
  <c r="H156" i="1"/>
  <c r="M156" i="1"/>
  <c r="G156" i="1"/>
  <c r="N154" i="1"/>
  <c r="J154" i="1"/>
  <c r="G154" i="1"/>
  <c r="L184" i="1"/>
  <c r="H184" i="1"/>
  <c r="O184" i="1"/>
  <c r="I184" i="1"/>
  <c r="L182" i="1"/>
  <c r="H182" i="1"/>
  <c r="G182" i="1"/>
  <c r="I182" i="1"/>
  <c r="L180" i="1"/>
  <c r="H180" i="1"/>
  <c r="O180" i="1"/>
  <c r="I180" i="1"/>
  <c r="L178" i="1"/>
  <c r="H178" i="1"/>
  <c r="G178" i="1"/>
  <c r="I178" i="1"/>
  <c r="L176" i="1"/>
  <c r="H176" i="1"/>
  <c r="O176" i="1"/>
  <c r="I176" i="1"/>
  <c r="L174" i="1"/>
  <c r="H174" i="1"/>
  <c r="G174" i="1"/>
  <c r="I174" i="1"/>
  <c r="L172" i="1"/>
  <c r="H172" i="1"/>
  <c r="O172" i="1"/>
  <c r="I172" i="1"/>
  <c r="L170" i="1"/>
  <c r="H170" i="1"/>
  <c r="G170" i="1"/>
  <c r="I170" i="1"/>
  <c r="L168" i="1"/>
  <c r="H168" i="1"/>
  <c r="O168" i="1"/>
  <c r="I168" i="1"/>
  <c r="O167" i="1"/>
  <c r="J167" i="1"/>
  <c r="M167" i="1"/>
  <c r="G167" i="1"/>
  <c r="L165" i="1"/>
  <c r="H165" i="1"/>
  <c r="M165" i="1"/>
  <c r="G165" i="1"/>
  <c r="L163" i="1"/>
  <c r="H163" i="1"/>
  <c r="M163" i="1"/>
  <c r="G163" i="1"/>
  <c r="L161" i="1"/>
  <c r="H161" i="1"/>
  <c r="M161" i="1"/>
  <c r="G161" i="1"/>
  <c r="L159" i="1"/>
  <c r="H159" i="1"/>
  <c r="M159" i="1"/>
  <c r="G159" i="1"/>
  <c r="L157" i="1"/>
  <c r="H157" i="1"/>
  <c r="M157" i="1"/>
  <c r="G157" i="1"/>
  <c r="L155" i="1"/>
  <c r="H155" i="1"/>
  <c r="M155" i="1"/>
  <c r="L153" i="1"/>
  <c r="H153" i="1"/>
</calcChain>
</file>

<file path=xl/sharedStrings.xml><?xml version="1.0" encoding="utf-8"?>
<sst xmlns="http://schemas.openxmlformats.org/spreadsheetml/2006/main" count="313" uniqueCount="73">
  <si>
    <t>LEEDS BAND D COUNCIL TAX (INCLUDING PARISH PRECEPTS)</t>
  </si>
  <si>
    <t>(As calculated under S.31B(1))</t>
  </si>
  <si>
    <t xml:space="preserve">LESS PRECEPTS </t>
  </si>
  <si>
    <t>divided by</t>
  </si>
  <si>
    <t>LEEDS BAND D COUNCIL TAX (EXCLUDING PARISH PRECEPTS)</t>
  </si>
  <si>
    <t>(As calculated under S.34(2))</t>
  </si>
  <si>
    <t>BAND</t>
  </si>
  <si>
    <t>A (5/9)</t>
  </si>
  <si>
    <t>A</t>
  </si>
  <si>
    <t>B</t>
  </si>
  <si>
    <t>C</t>
  </si>
  <si>
    <t>D</t>
  </si>
  <si>
    <t>E</t>
  </si>
  <si>
    <t>F</t>
  </si>
  <si>
    <t>G</t>
  </si>
  <si>
    <t>H</t>
  </si>
  <si>
    <t>£   p</t>
  </si>
  <si>
    <t>Leeds Tax</t>
  </si>
  <si>
    <t>Police Tax</t>
  </si>
  <si>
    <t>Fire Tax</t>
  </si>
  <si>
    <t>COUNCIL TAXES AS 1992 ACT S.34(3) &amp; S.36 (PARISH &amp; LCC, EXCLUDING POLICE AND FIRE)</t>
  </si>
  <si>
    <t>TOTAL (LEEDS + PARISHES ONLY)</t>
  </si>
  <si>
    <t>PARISH OF</t>
  </si>
  <si>
    <t>Taxbase</t>
  </si>
  <si>
    <t xml:space="preserve">Precept </t>
  </si>
  <si>
    <t>Numbers</t>
  </si>
  <si>
    <t>2013/14</t>
  </si>
  <si>
    <t>£</t>
  </si>
  <si>
    <t>LEEDS</t>
  </si>
  <si>
    <t>Aberford and District</t>
  </si>
  <si>
    <t>Allerton Bywater</t>
  </si>
  <si>
    <t>Alwoodley</t>
  </si>
  <si>
    <t>Arthington</t>
  </si>
  <si>
    <t>Austhorpe</t>
  </si>
  <si>
    <t>Bardsey cum Rigton</t>
  </si>
  <si>
    <t>Barwick in Elmet and Scholes</t>
  </si>
  <si>
    <t>Boston Spa</t>
  </si>
  <si>
    <t>Bramham cum Oglethorpe</t>
  </si>
  <si>
    <t>Bramhope and Carlton</t>
  </si>
  <si>
    <t>Clifford</t>
  </si>
  <si>
    <t>Collingham with Linton</t>
  </si>
  <si>
    <t>Drighlington</t>
  </si>
  <si>
    <t>East Keswick</t>
  </si>
  <si>
    <t>Gildersome</t>
  </si>
  <si>
    <t>Great and Little Preston</t>
  </si>
  <si>
    <t>Harewood</t>
  </si>
  <si>
    <t>Horsforth</t>
  </si>
  <si>
    <t>Kippax</t>
  </si>
  <si>
    <t>Ledsham</t>
  </si>
  <si>
    <t>Ledston</t>
  </si>
  <si>
    <t>Micklefield</t>
  </si>
  <si>
    <t>Morley</t>
  </si>
  <si>
    <t>Otley</t>
  </si>
  <si>
    <t>Pool in Wharfedale</t>
  </si>
  <si>
    <t>Rawdon</t>
  </si>
  <si>
    <t>Scarcroft</t>
  </si>
  <si>
    <t>Shadwell</t>
  </si>
  <si>
    <t>Swillington</t>
  </si>
  <si>
    <t>Thorner</t>
  </si>
  <si>
    <t>Thorp Arch</t>
  </si>
  <si>
    <t>Walton</t>
  </si>
  <si>
    <t>Wetherby</t>
  </si>
  <si>
    <t>Wothersome</t>
  </si>
  <si>
    <t>Total precepts</t>
  </si>
  <si>
    <t>TOTAL COUNCIL TAXES SET AS 1992 ACT S.30 (PARISH &amp; LCC, INCLUDING POLICE AND FIRE)</t>
  </si>
  <si>
    <t>TOTAL (LEEDS,PARISHES, POLICE AND FIRE)</t>
  </si>
  <si>
    <t>PARISH COUNCIL TAX (PARISH ONLY)</t>
  </si>
  <si>
    <t>Total taxbase / precepts</t>
  </si>
  <si>
    <t>including Austhorpe and Wothersome then</t>
  </si>
  <si>
    <t>Ave Band D:</t>
  </si>
  <si>
    <t>excluding Austhorpe and Wothersome then</t>
  </si>
  <si>
    <t>CONTROL CHECK (should be nil)</t>
  </si>
  <si>
    <t>Alwwodley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</si>
</sst>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00"/>
    <numFmt numFmtId="165" formatCode="#,##0.0"/>
    <numFmt numFmtId="166" formatCode="0.000000"/>
    <numFmt numFmtId="167" formatCode="0.0%"/>
  </numFmts>
  <fonts count="8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rgb="FF0070C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156">
    <xf numFmtId="0" fontId="0" fillId="0" borderId="0" xfId="0"/>
    <xf numFmtId="0" fontId="2" fillId="0" borderId="0" xfId="0" quotePrefix="1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/>
    <xf numFmtId="164" fontId="4" fillId="0" borderId="1" xfId="0" applyNumberFormat="1" applyFont="1" applyFill="1" applyBorder="1"/>
    <xf numFmtId="4" fontId="2" fillId="0" borderId="0" xfId="0" applyNumberFormat="1" applyFont="1"/>
    <xf numFmtId="4" fontId="1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5" fontId="4" fillId="0" borderId="0" xfId="0" applyNumberFormat="1" applyFont="1"/>
    <xf numFmtId="166" fontId="4" fillId="0" borderId="2" xfId="0" applyNumberFormat="1" applyFont="1" applyBorder="1"/>
    <xf numFmtId="166" fontId="4" fillId="0" borderId="3" xfId="0" applyNumberFormat="1" applyFont="1" applyFill="1" applyBorder="1"/>
    <xf numFmtId="0" fontId="4" fillId="0" borderId="0" xfId="0" applyFont="1"/>
    <xf numFmtId="164" fontId="4" fillId="0" borderId="2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/>
    <xf numFmtId="1" fontId="2" fillId="0" borderId="0" xfId="0" applyNumberFormat="1" applyFont="1" applyBorder="1" applyAlignment="1">
      <alignment horizontal="center"/>
    </xf>
    <xf numFmtId="0" fontId="1" fillId="0" borderId="8" xfId="0" applyFont="1" applyBorder="1"/>
    <xf numFmtId="0" fontId="2" fillId="0" borderId="7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1" fontId="1" fillId="0" borderId="5" xfId="0" applyNumberFormat="1" applyFont="1" applyBorder="1"/>
    <xf numFmtId="0" fontId="1" fillId="0" borderId="6" xfId="0" applyFont="1" applyBorder="1"/>
    <xf numFmtId="2" fontId="1" fillId="0" borderId="0" xfId="0" applyNumberFormat="1" applyFont="1" applyBorder="1"/>
    <xf numFmtId="2" fontId="1" fillId="0" borderId="5" xfId="0" applyNumberFormat="1" applyFont="1" applyBorder="1"/>
    <xf numFmtId="2" fontId="1" fillId="0" borderId="8" xfId="0" applyNumberFormat="1" applyFont="1" applyBorder="1"/>
    <xf numFmtId="2" fontId="1" fillId="0" borderId="0" xfId="0" applyNumberFormat="1" applyFont="1" applyFill="1" applyBorder="1"/>
    <xf numFmtId="2" fontId="1" fillId="0" borderId="8" xfId="0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2" fontId="1" fillId="0" borderId="10" xfId="0" applyNumberFormat="1" applyFont="1" applyFill="1" applyBorder="1"/>
    <xf numFmtId="2" fontId="1" fillId="0" borderId="11" xfId="0" applyNumberFormat="1" applyFont="1" applyFill="1" applyBorder="1"/>
    <xf numFmtId="0" fontId="3" fillId="0" borderId="0" xfId="0" applyFont="1" applyFill="1" applyBorder="1"/>
    <xf numFmtId="1" fontId="1" fillId="0" borderId="10" xfId="0" applyNumberFormat="1" applyFont="1" applyBorder="1"/>
    <xf numFmtId="0" fontId="1" fillId="0" borderId="11" xfId="0" applyFont="1" applyBorder="1"/>
    <xf numFmtId="2" fontId="1" fillId="0" borderId="12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10" fontId="3" fillId="0" borderId="0" xfId="2" applyNumberFormat="1" applyFont="1"/>
    <xf numFmtId="0" fontId="2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2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/>
    <xf numFmtId="0" fontId="3" fillId="0" borderId="3" xfId="0" applyFont="1" applyFill="1" applyBorder="1"/>
    <xf numFmtId="43" fontId="1" fillId="0" borderId="4" xfId="1" applyFont="1" applyBorder="1"/>
    <xf numFmtId="43" fontId="1" fillId="0" borderId="5" xfId="1" applyFont="1" applyBorder="1"/>
    <xf numFmtId="43" fontId="1" fillId="0" borderId="5" xfId="1" applyNumberFormat="1" applyFont="1" applyBorder="1"/>
    <xf numFmtId="43" fontId="1" fillId="0" borderId="6" xfId="1" applyFont="1" applyBorder="1"/>
    <xf numFmtId="0" fontId="1" fillId="0" borderId="7" xfId="0" quotePrefix="1" applyFont="1" applyFill="1" applyBorder="1" applyAlignment="1">
      <alignment horizontal="left"/>
    </xf>
    <xf numFmtId="0" fontId="1" fillId="0" borderId="0" xfId="0" applyFont="1" applyFill="1" applyBorder="1"/>
    <xf numFmtId="165" fontId="1" fillId="0" borderId="3" xfId="0" applyNumberFormat="1" applyFont="1" applyFill="1" applyBorder="1"/>
    <xf numFmtId="4" fontId="1" fillId="0" borderId="3" xfId="0" applyNumberFormat="1" applyFont="1" applyFill="1" applyBorder="1"/>
    <xf numFmtId="165" fontId="1" fillId="0" borderId="0" xfId="0" applyNumberFormat="1" applyFont="1" applyFill="1" applyBorder="1"/>
    <xf numFmtId="4" fontId="1" fillId="2" borderId="3" xfId="0" applyNumberFormat="1" applyFont="1" applyFill="1" applyBorder="1"/>
    <xf numFmtId="43" fontId="1" fillId="0" borderId="7" xfId="1" applyFont="1" applyFill="1" applyBorder="1"/>
    <xf numFmtId="43" fontId="1" fillId="0" borderId="0" xfId="1" applyFont="1" applyFill="1" applyBorder="1"/>
    <xf numFmtId="43" fontId="1" fillId="0" borderId="0" xfId="1" applyNumberFormat="1" applyFont="1" applyFill="1" applyBorder="1"/>
    <xf numFmtId="43" fontId="1" fillId="0" borderId="8" xfId="1" applyFont="1" applyFill="1" applyBorder="1"/>
    <xf numFmtId="167" fontId="1" fillId="0" borderId="0" xfId="2" applyNumberFormat="1" applyFont="1" applyFill="1" applyBorder="1"/>
    <xf numFmtId="165" fontId="1" fillId="0" borderId="3" xfId="0" applyNumberFormat="1" applyFont="1" applyBorder="1"/>
    <xf numFmtId="43" fontId="1" fillId="0" borderId="7" xfId="1" applyFont="1" applyBorder="1"/>
    <xf numFmtId="43" fontId="1" fillId="0" borderId="0" xfId="1" applyFont="1" applyBorder="1"/>
    <xf numFmtId="43" fontId="1" fillId="0" borderId="8" xfId="1" applyFont="1" applyBorder="1"/>
    <xf numFmtId="0" fontId="5" fillId="0" borderId="0" xfId="0" applyFont="1" applyFill="1" applyBorder="1"/>
    <xf numFmtId="3" fontId="1" fillId="0" borderId="3" xfId="0" applyNumberFormat="1" applyFont="1" applyFill="1" applyBorder="1"/>
    <xf numFmtId="165" fontId="1" fillId="0" borderId="0" xfId="0" applyNumberFormat="1" applyFont="1" applyBorder="1"/>
    <xf numFmtId="43" fontId="3" fillId="0" borderId="7" xfId="1" applyFont="1" applyBorder="1"/>
    <xf numFmtId="43" fontId="3" fillId="0" borderId="0" xfId="1" applyFont="1" applyBorder="1"/>
    <xf numFmtId="43" fontId="3" fillId="0" borderId="8" xfId="1" applyFont="1" applyBorder="1"/>
    <xf numFmtId="3" fontId="3" fillId="0" borderId="0" xfId="0" applyNumberFormat="1" applyFont="1" applyBorder="1"/>
    <xf numFmtId="165" fontId="1" fillId="0" borderId="2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0" xfId="0" applyNumberFormat="1" applyFont="1" applyFill="1" applyBorder="1"/>
    <xf numFmtId="0" fontId="2" fillId="0" borderId="4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/>
    <xf numFmtId="2" fontId="1" fillId="0" borderId="5" xfId="0" applyNumberFormat="1" applyFont="1" applyBorder="1" applyAlignment="1"/>
    <xf numFmtId="2" fontId="1" fillId="0" borderId="6" xfId="0" applyNumberFormat="1" applyFont="1" applyBorder="1" applyAlignment="1"/>
    <xf numFmtId="1" fontId="1" fillId="0" borderId="0" xfId="0" applyNumberFormat="1" applyFont="1" applyFill="1" applyBorder="1"/>
    <xf numFmtId="2" fontId="1" fillId="0" borderId="7" xfId="0" applyNumberFormat="1" applyFont="1" applyFill="1" applyBorder="1" applyAlignment="1"/>
    <xf numFmtId="2" fontId="1" fillId="0" borderId="0" xfId="0" applyNumberFormat="1" applyFont="1" applyFill="1" applyBorder="1" applyAlignment="1"/>
    <xf numFmtId="2" fontId="1" fillId="0" borderId="8" xfId="0" applyNumberFormat="1" applyFont="1" applyFill="1" applyBorder="1" applyAlignment="1"/>
    <xf numFmtId="1" fontId="1" fillId="0" borderId="0" xfId="0" applyNumberFormat="1" applyFont="1" applyBorder="1"/>
    <xf numFmtId="2" fontId="1" fillId="0" borderId="7" xfId="0" applyNumberFormat="1" applyFont="1" applyBorder="1" applyAlignment="1"/>
    <xf numFmtId="2" fontId="1" fillId="0" borderId="0" xfId="0" applyNumberFormat="1" applyFont="1" applyBorder="1" applyAlignment="1"/>
    <xf numFmtId="2" fontId="1" fillId="0" borderId="8" xfId="0" applyNumberFormat="1" applyFont="1" applyBorder="1" applyAlignment="1"/>
    <xf numFmtId="2" fontId="1" fillId="0" borderId="9" xfId="0" applyNumberFormat="1" applyFont="1" applyBorder="1" applyAlignment="1"/>
    <xf numFmtId="2" fontId="1" fillId="0" borderId="10" xfId="0" applyNumberFormat="1" applyFont="1" applyBorder="1" applyAlignment="1"/>
    <xf numFmtId="2" fontId="1" fillId="0" borderId="11" xfId="0" applyNumberFormat="1" applyFont="1" applyBorder="1" applyAlignment="1"/>
    <xf numFmtId="2" fontId="3" fillId="0" borderId="0" xfId="0" applyNumberFormat="1" applyFont="1"/>
    <xf numFmtId="0" fontId="2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8" xfId="0" applyNumberFormat="1" applyFont="1" applyFill="1" applyBorder="1"/>
    <xf numFmtId="165" fontId="1" fillId="0" borderId="8" xfId="0" applyNumberFormat="1" applyFont="1" applyFill="1" applyBorder="1"/>
    <xf numFmtId="2" fontId="1" fillId="0" borderId="4" xfId="0" applyNumberFormat="1" applyFont="1" applyFill="1" applyBorder="1"/>
    <xf numFmtId="2" fontId="1" fillId="0" borderId="5" xfId="0" applyNumberFormat="1" applyFont="1" applyFill="1" applyBorder="1"/>
    <xf numFmtId="2" fontId="1" fillId="0" borderId="6" xfId="0" applyNumberFormat="1" applyFont="1" applyFill="1" applyBorder="1"/>
    <xf numFmtId="2" fontId="3" fillId="0" borderId="0" xfId="0" applyNumberFormat="1" applyFont="1" applyFill="1" applyBorder="1"/>
    <xf numFmtId="3" fontId="1" fillId="0" borderId="8" xfId="0" applyNumberFormat="1" applyFont="1" applyBorder="1"/>
    <xf numFmtId="165" fontId="1" fillId="0" borderId="8" xfId="0" applyNumberFormat="1" applyFont="1" applyBorder="1"/>
    <xf numFmtId="4" fontId="1" fillId="0" borderId="3" xfId="0" applyNumberFormat="1" applyFont="1" applyBorder="1"/>
    <xf numFmtId="2" fontId="1" fillId="0" borderId="7" xfId="0" applyNumberFormat="1" applyFont="1" applyFill="1" applyBorder="1"/>
    <xf numFmtId="2" fontId="3" fillId="0" borderId="7" xfId="0" applyNumberFormat="1" applyFont="1" applyBorder="1"/>
    <xf numFmtId="2" fontId="3" fillId="0" borderId="0" xfId="0" applyNumberFormat="1" applyFont="1" applyBorder="1"/>
    <xf numFmtId="2" fontId="1" fillId="0" borderId="7" xfId="0" applyNumberFormat="1" applyFont="1" applyBorder="1"/>
    <xf numFmtId="0" fontId="1" fillId="0" borderId="9" xfId="0" quotePrefix="1" applyFont="1" applyBorder="1" applyAlignment="1">
      <alignment horizontal="left"/>
    </xf>
    <xf numFmtId="3" fontId="1" fillId="0" borderId="11" xfId="0" applyNumberFormat="1" applyFont="1" applyBorder="1"/>
    <xf numFmtId="3" fontId="1" fillId="0" borderId="14" xfId="0" applyNumberFormat="1" applyFont="1" applyBorder="1"/>
    <xf numFmtId="3" fontId="1" fillId="0" borderId="2" xfId="0" applyNumberFormat="1" applyFont="1" applyBorder="1"/>
    <xf numFmtId="0" fontId="1" fillId="0" borderId="0" xfId="0" quotePrefix="1" applyFont="1" applyBorder="1" applyAlignment="1">
      <alignment horizontal="left"/>
    </xf>
    <xf numFmtId="0" fontId="1" fillId="3" borderId="0" xfId="0" quotePrefix="1" applyFont="1" applyFill="1" applyBorder="1" applyAlignment="1">
      <alignment horizontal="left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4" xfId="0" applyNumberFormat="1" applyFont="1" applyBorder="1"/>
    <xf numFmtId="2" fontId="1" fillId="0" borderId="6" xfId="0" applyNumberFormat="1" applyFont="1" applyBorder="1"/>
  </cellXfs>
  <cellStyles count="6">
    <cellStyle name="Comma" xfId="1" builtinId="3"/>
    <cellStyle name="Comma 2" xfId="3"/>
    <cellStyle name="Normal" xfId="0" builtinId="0"/>
    <cellStyle name="Normal 2" xfId="4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Financial%20Planning/Council%20Tax/Taxbase%20Calculation/2016-17/Taxbase%20&amp;%20C.Tax%2016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ub 3.3.1"/>
      <sheetName val="pub 6.2(i) to 6.4 "/>
      <sheetName val="pub 5.2(g)"/>
      <sheetName val="pub app1 "/>
      <sheetName val="Band Charge"/>
      <sheetName val="Parish taxbase"/>
      <sheetName val="Taxbase Report"/>
      <sheetName val="SoA Taxbase Table"/>
      <sheetName val="cal parish"/>
      <sheetName val="ctcalc"/>
      <sheetName val="adds&amp;dems"/>
      <sheetName val="Estimate Workings"/>
      <sheetName val="Dwellings data"/>
      <sheetName val="VOA Data"/>
      <sheetName val="Taxbase check"/>
      <sheetName val="Leeds"/>
      <sheetName val="Aberford"/>
      <sheetName val="Allerton"/>
      <sheetName val="Alwoodley"/>
      <sheetName val="Arthington"/>
      <sheetName val="Austhorpe"/>
      <sheetName val="Bardsey"/>
      <sheetName val="Barwick"/>
      <sheetName val="Boston Spa"/>
      <sheetName val="Bramham"/>
      <sheetName val="Bramhope"/>
      <sheetName val="Clifford"/>
      <sheetName val="Collingham"/>
      <sheetName val="Drighlington"/>
      <sheetName val="East Keswick"/>
      <sheetName val="Gildersome"/>
      <sheetName val="Great Preston"/>
      <sheetName val="Guiseley"/>
      <sheetName val="Harewood"/>
      <sheetName val="Horsforth"/>
      <sheetName val="Kippax"/>
      <sheetName val="Ledsham"/>
      <sheetName val="Ledston"/>
      <sheetName val="Lotherton"/>
      <sheetName val="Micklefield"/>
      <sheetName val="Morley"/>
      <sheetName val="Otley"/>
      <sheetName val="Parlington"/>
      <sheetName val="Pool"/>
      <sheetName val="Rawdon"/>
      <sheetName val="Scarcroft"/>
      <sheetName val="Shadwell"/>
      <sheetName val="Sturton"/>
      <sheetName val="Swillington"/>
      <sheetName val="Thorner"/>
      <sheetName val="Thorp"/>
      <sheetName val="Walton"/>
      <sheetName val="Wetherby"/>
      <sheetName val="Wothersome"/>
    </sheetNames>
    <sheetDataSet>
      <sheetData sheetId="0">
        <row r="2">
          <cell r="B2" t="str">
            <v>2015/16</v>
          </cell>
        </row>
        <row r="3">
          <cell r="B3" t="str">
            <v>2016/17</v>
          </cell>
        </row>
      </sheetData>
      <sheetData sheetId="1" refreshError="1"/>
      <sheetData sheetId="2">
        <row r="47">
          <cell r="B47">
            <v>97.299533333333329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38">
          <cell r="CG38">
            <v>1223.1355570000001</v>
          </cell>
          <cell r="CI38">
            <v>1223.1400000000001</v>
          </cell>
        </row>
        <row r="39">
          <cell r="CI39">
            <v>1215.54</v>
          </cell>
        </row>
        <row r="40">
          <cell r="CI40">
            <v>7.6000000000001364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7">
          <cell r="N47">
            <v>218267.1</v>
          </cell>
        </row>
      </sheetData>
      <sheetData sheetId="17">
        <row r="47">
          <cell r="N47">
            <v>488</v>
          </cell>
        </row>
      </sheetData>
      <sheetData sheetId="18">
        <row r="47">
          <cell r="N47">
            <v>1372.6</v>
          </cell>
        </row>
      </sheetData>
      <sheetData sheetId="19">
        <row r="47">
          <cell r="N47">
            <v>3630.6</v>
          </cell>
        </row>
      </sheetData>
      <sheetData sheetId="20">
        <row r="47">
          <cell r="N47">
            <v>285.89999999999998</v>
          </cell>
        </row>
      </sheetData>
      <sheetData sheetId="21">
        <row r="47">
          <cell r="N47">
            <v>25.4</v>
          </cell>
        </row>
      </sheetData>
      <sheetData sheetId="22">
        <row r="47">
          <cell r="N47">
            <v>1118.8</v>
          </cell>
        </row>
      </sheetData>
      <sheetData sheetId="23">
        <row r="47">
          <cell r="N47">
            <v>1961</v>
          </cell>
        </row>
      </sheetData>
      <sheetData sheetId="24">
        <row r="47">
          <cell r="N47">
            <v>1955.6</v>
          </cell>
        </row>
      </sheetData>
      <sheetData sheetId="25">
        <row r="47">
          <cell r="N47">
            <v>728.5</v>
          </cell>
        </row>
      </sheetData>
      <sheetData sheetId="26">
        <row r="47">
          <cell r="N47">
            <v>1808.9</v>
          </cell>
        </row>
      </sheetData>
      <sheetData sheetId="27">
        <row r="47">
          <cell r="N47">
            <v>726.3</v>
          </cell>
        </row>
      </sheetData>
      <sheetData sheetId="28">
        <row r="47">
          <cell r="N47">
            <v>1689.4</v>
          </cell>
        </row>
      </sheetData>
      <sheetData sheetId="29">
        <row r="47">
          <cell r="N47">
            <v>1824.9</v>
          </cell>
        </row>
      </sheetData>
      <sheetData sheetId="30">
        <row r="47">
          <cell r="N47">
            <v>584.5</v>
          </cell>
        </row>
      </sheetData>
      <sheetData sheetId="31">
        <row r="47">
          <cell r="N47">
            <v>1793.8</v>
          </cell>
        </row>
      </sheetData>
      <sheetData sheetId="32">
        <row r="47">
          <cell r="N47">
            <v>559.79999999999995</v>
          </cell>
        </row>
      </sheetData>
      <sheetData sheetId="33" refreshError="1"/>
      <sheetData sheetId="34">
        <row r="47">
          <cell r="N47">
            <v>1837</v>
          </cell>
        </row>
      </sheetData>
      <sheetData sheetId="35">
        <row r="47">
          <cell r="N47">
            <v>7015.5</v>
          </cell>
        </row>
      </sheetData>
      <sheetData sheetId="36">
        <row r="47">
          <cell r="N47">
            <v>2851.2</v>
          </cell>
        </row>
      </sheetData>
      <sheetData sheetId="37">
        <row r="47">
          <cell r="N47">
            <v>96.1</v>
          </cell>
        </row>
      </sheetData>
      <sheetData sheetId="38">
        <row r="47">
          <cell r="N47">
            <v>156.1</v>
          </cell>
        </row>
      </sheetData>
      <sheetData sheetId="39">
        <row r="47">
          <cell r="N47">
            <v>91.4</v>
          </cell>
        </row>
      </sheetData>
      <sheetData sheetId="40">
        <row r="47">
          <cell r="N47">
            <v>490.3</v>
          </cell>
        </row>
      </sheetData>
      <sheetData sheetId="41">
        <row r="47">
          <cell r="N47">
            <v>10237.299999999999</v>
          </cell>
        </row>
      </sheetData>
      <sheetData sheetId="42">
        <row r="47">
          <cell r="N47">
            <v>4788.2</v>
          </cell>
        </row>
      </sheetData>
      <sheetData sheetId="43">
        <row r="47">
          <cell r="N47">
            <v>38.799999999999997</v>
          </cell>
        </row>
      </sheetData>
      <sheetData sheetId="44">
        <row r="47">
          <cell r="N47">
            <v>937.2</v>
          </cell>
        </row>
      </sheetData>
      <sheetData sheetId="45">
        <row r="47">
          <cell r="N47">
            <v>2668</v>
          </cell>
        </row>
      </sheetData>
      <sheetData sheetId="46">
        <row r="47">
          <cell r="N47">
            <v>801.3</v>
          </cell>
        </row>
      </sheetData>
      <sheetData sheetId="47">
        <row r="47">
          <cell r="N47">
            <v>960.8</v>
          </cell>
        </row>
      </sheetData>
      <sheetData sheetId="48">
        <row r="47">
          <cell r="N47">
            <v>150.9</v>
          </cell>
        </row>
      </sheetData>
      <sheetData sheetId="49">
        <row r="47">
          <cell r="N47">
            <v>945.5</v>
          </cell>
        </row>
      </sheetData>
      <sheetData sheetId="50">
        <row r="47">
          <cell r="N47">
            <v>747.7</v>
          </cell>
        </row>
      </sheetData>
      <sheetData sheetId="51">
        <row r="47">
          <cell r="N47">
            <v>371.7</v>
          </cell>
        </row>
      </sheetData>
      <sheetData sheetId="52">
        <row r="47">
          <cell r="N47">
            <v>115.7</v>
          </cell>
        </row>
      </sheetData>
      <sheetData sheetId="53">
        <row r="47">
          <cell r="N47">
            <v>4492.8</v>
          </cell>
        </row>
      </sheetData>
      <sheetData sheetId="54">
        <row r="47">
          <cell r="N47">
            <v>9.1999999999999993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88"/>
  <sheetViews>
    <sheetView tabSelected="1" topLeftCell="A10" zoomScaleNormal="100" workbookViewId="0">
      <selection activeCell="H12" sqref="H12"/>
    </sheetView>
  </sheetViews>
  <sheetFormatPr defaultColWidth="10" defaultRowHeight="12" x14ac:dyDescent="0.2"/>
  <cols>
    <col min="1" max="3" width="10" style="5" customWidth="1"/>
    <col min="4" max="4" width="10" style="5" hidden="1" customWidth="1"/>
    <col min="5" max="5" width="10" style="5" customWidth="1"/>
    <col min="6" max="6" width="11.7109375" style="5" customWidth="1"/>
    <col min="7" max="9" width="10" style="4" customWidth="1"/>
    <col min="10" max="10" width="11.85546875" style="4" bestFit="1" customWidth="1"/>
    <col min="11" max="15" width="10" style="4" customWidth="1"/>
    <col min="16" max="16" width="10" style="5"/>
    <col min="17" max="17" width="12.5703125" style="5" customWidth="1"/>
    <col min="18" max="16384" width="10" style="5"/>
  </cols>
  <sheetData>
    <row r="1" spans="1:15" x14ac:dyDescent="0.2">
      <c r="A1" s="1" t="str">
        <f>CONCATENATE("'CALCULATION OF PARISH COUNCIL TAXES &amp; OVERALL TAXES BY BAND ",[1]Control!B3)</f>
        <v>'CALCULATION OF PARISH COUNCIL TAXES &amp; OVERALL TAXES BY BAND 2016/17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5" x14ac:dyDescent="0.2">
      <c r="A2" s="6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1:15" x14ac:dyDescent="0.2">
      <c r="A3" s="2"/>
      <c r="B3" s="6" t="s">
        <v>0</v>
      </c>
      <c r="C3" s="6"/>
      <c r="D3" s="2"/>
      <c r="E3" s="2"/>
      <c r="F3" s="2"/>
      <c r="G3" s="3"/>
      <c r="H3" s="7"/>
      <c r="I3" s="8"/>
      <c r="J3" s="9">
        <v>1223.1355570000001</v>
      </c>
      <c r="K3" s="10">
        <f>[1]ctcalc!CI38</f>
        <v>1223.1400000000001</v>
      </c>
      <c r="L3" s="3" t="s">
        <v>1</v>
      </c>
      <c r="M3" s="3"/>
      <c r="N3" s="3"/>
    </row>
    <row r="4" spans="1:15" x14ac:dyDescent="0.2">
      <c r="A4" s="2"/>
      <c r="B4" s="6" t="s">
        <v>2</v>
      </c>
      <c r="C4" s="6"/>
      <c r="D4" s="2"/>
      <c r="E4" s="2"/>
      <c r="F4" s="11">
        <f>F57</f>
        <v>1657859</v>
      </c>
      <c r="G4" s="12" t="s">
        <v>3</v>
      </c>
      <c r="H4" s="13">
        <v>218267.1</v>
      </c>
      <c r="I4" s="14">
        <f>F4/H4</f>
        <v>7.5955515054719651</v>
      </c>
      <c r="J4" s="15">
        <v>7.5955515054720308</v>
      </c>
      <c r="K4" s="10">
        <f>[1]ctcalc!CI40</f>
        <v>7.6000000000001364</v>
      </c>
      <c r="L4" s="3"/>
      <c r="M4" s="3"/>
      <c r="N4" s="3"/>
    </row>
    <row r="5" spans="1:15" x14ac:dyDescent="0.2">
      <c r="A5" s="2"/>
      <c r="B5" s="6" t="s">
        <v>4</v>
      </c>
      <c r="C5" s="6"/>
      <c r="D5" s="2"/>
      <c r="E5" s="2"/>
      <c r="F5" s="2"/>
      <c r="G5" s="3"/>
      <c r="H5" s="16"/>
      <c r="I5" s="16"/>
      <c r="J5" s="17">
        <f>J3-J4</f>
        <v>1215.540005494528</v>
      </c>
      <c r="K5" s="10">
        <f>[1]ctcalc!CI39</f>
        <v>1215.54</v>
      </c>
      <c r="L5" s="3" t="s">
        <v>5</v>
      </c>
      <c r="M5" s="3"/>
      <c r="N5" s="3"/>
    </row>
    <row r="6" spans="1:15" x14ac:dyDescent="0.2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15" x14ac:dyDescent="0.2">
      <c r="A7" s="18"/>
      <c r="B7" s="19"/>
      <c r="C7" s="19"/>
      <c r="D7" s="19"/>
      <c r="E7" s="20"/>
      <c r="F7" s="21"/>
      <c r="G7" s="22" t="s">
        <v>6</v>
      </c>
      <c r="H7" s="20" t="s">
        <v>6</v>
      </c>
      <c r="I7" s="20" t="s">
        <v>6</v>
      </c>
      <c r="J7" s="20" t="s">
        <v>6</v>
      </c>
      <c r="K7" s="20" t="s">
        <v>6</v>
      </c>
      <c r="L7" s="20" t="s">
        <v>6</v>
      </c>
      <c r="M7" s="20" t="s">
        <v>6</v>
      </c>
      <c r="N7" s="20" t="s">
        <v>6</v>
      </c>
      <c r="O7" s="21" t="s">
        <v>6</v>
      </c>
    </row>
    <row r="8" spans="1:15" x14ac:dyDescent="0.2">
      <c r="A8" s="23"/>
      <c r="B8" s="2"/>
      <c r="C8" s="2"/>
      <c r="D8" s="2"/>
      <c r="E8" s="24"/>
      <c r="F8" s="25"/>
      <c r="G8" s="26" t="s">
        <v>7</v>
      </c>
      <c r="H8" s="27" t="s">
        <v>8</v>
      </c>
      <c r="I8" s="27" t="s">
        <v>9</v>
      </c>
      <c r="J8" s="27" t="s">
        <v>10</v>
      </c>
      <c r="K8" s="27" t="s">
        <v>11</v>
      </c>
      <c r="L8" s="27" t="s">
        <v>12</v>
      </c>
      <c r="M8" s="27" t="s">
        <v>13</v>
      </c>
      <c r="N8" s="27" t="s">
        <v>14</v>
      </c>
      <c r="O8" s="28" t="s">
        <v>15</v>
      </c>
    </row>
    <row r="9" spans="1:15" x14ac:dyDescent="0.2">
      <c r="A9" s="29"/>
      <c r="B9" s="30"/>
      <c r="C9" s="30"/>
      <c r="D9" s="30"/>
      <c r="E9" s="30"/>
      <c r="F9" s="31"/>
      <c r="G9" s="32" t="s">
        <v>16</v>
      </c>
      <c r="H9" s="33" t="s">
        <v>16</v>
      </c>
      <c r="I9" s="33" t="s">
        <v>16</v>
      </c>
      <c r="J9" s="33" t="s">
        <v>16</v>
      </c>
      <c r="K9" s="33" t="s">
        <v>16</v>
      </c>
      <c r="L9" s="33" t="s">
        <v>16</v>
      </c>
      <c r="M9" s="33" t="s">
        <v>16</v>
      </c>
      <c r="N9" s="33" t="s">
        <v>16</v>
      </c>
      <c r="O9" s="34" t="s">
        <v>16</v>
      </c>
    </row>
    <row r="10" spans="1:15" x14ac:dyDescent="0.2">
      <c r="A10" s="35" t="s">
        <v>17</v>
      </c>
      <c r="B10" s="36"/>
      <c r="C10" s="36"/>
      <c r="D10" s="36"/>
      <c r="E10" s="37"/>
      <c r="F10" s="38"/>
      <c r="G10" s="39">
        <f>ROUND(K10*5/9,2)</f>
        <v>675.3</v>
      </c>
      <c r="H10" s="40">
        <f>ROUND(K10*6/9,2)</f>
        <v>810.36</v>
      </c>
      <c r="I10" s="40">
        <f>ROUND(K10*7/9,2)</f>
        <v>945.42</v>
      </c>
      <c r="J10" s="40">
        <f>ROUND(K10*8/9,2)</f>
        <v>1080.48</v>
      </c>
      <c r="K10" s="40">
        <f>K5</f>
        <v>1215.54</v>
      </c>
      <c r="L10" s="39">
        <f>ROUND(K10*11/9,2)</f>
        <v>1485.66</v>
      </c>
      <c r="M10" s="39">
        <f>ROUND(K10*13/9,2)</f>
        <v>1755.78</v>
      </c>
      <c r="N10" s="39">
        <f>ROUND(K10*15/9,2)</f>
        <v>2025.9</v>
      </c>
      <c r="O10" s="41">
        <f>ROUND(K10*18/9,2)</f>
        <v>2431.08</v>
      </c>
    </row>
    <row r="11" spans="1:15" x14ac:dyDescent="0.2">
      <c r="A11" s="23" t="s">
        <v>18</v>
      </c>
      <c r="B11" s="2"/>
      <c r="C11" s="2"/>
      <c r="D11" s="2"/>
      <c r="E11" s="2"/>
      <c r="F11" s="25"/>
      <c r="G11" s="39">
        <v>81.08</v>
      </c>
      <c r="H11" s="42">
        <v>97.3</v>
      </c>
      <c r="I11" s="42">
        <v>113.52</v>
      </c>
      <c r="J11" s="42">
        <v>129.72999999999999</v>
      </c>
      <c r="K11" s="42">
        <v>145.94999999999999</v>
      </c>
      <c r="L11" s="42">
        <v>178.38</v>
      </c>
      <c r="M11" s="42">
        <v>210.82</v>
      </c>
      <c r="N11" s="42">
        <v>243.25</v>
      </c>
      <c r="O11" s="43">
        <v>291.89999999999998</v>
      </c>
    </row>
    <row r="12" spans="1:15" s="48" customFormat="1" x14ac:dyDescent="0.2">
      <c r="A12" s="44" t="s">
        <v>19</v>
      </c>
      <c r="B12" s="2"/>
      <c r="C12" s="2"/>
      <c r="D12" s="2"/>
      <c r="E12" s="2"/>
      <c r="F12" s="45"/>
      <c r="G12" s="39">
        <v>33.17</v>
      </c>
      <c r="H12" s="46">
        <v>39.799999999999997</v>
      </c>
      <c r="I12" s="46">
        <v>46.44</v>
      </c>
      <c r="J12" s="46">
        <v>53.07</v>
      </c>
      <c r="K12" s="46">
        <v>59.71</v>
      </c>
      <c r="L12" s="46">
        <v>72.98</v>
      </c>
      <c r="M12" s="46">
        <v>86.24</v>
      </c>
      <c r="N12" s="46">
        <v>99.51</v>
      </c>
      <c r="O12" s="47">
        <v>119.41</v>
      </c>
    </row>
    <row r="13" spans="1:15" x14ac:dyDescent="0.2">
      <c r="A13" s="29"/>
      <c r="B13" s="30"/>
      <c r="C13" s="30"/>
      <c r="D13" s="30"/>
      <c r="E13" s="49"/>
      <c r="F13" s="50"/>
      <c r="G13" s="51">
        <f t="shared" ref="G13:O13" si="0">SUM(G10:G12)</f>
        <v>789.55</v>
      </c>
      <c r="H13" s="52">
        <f t="shared" si="0"/>
        <v>947.45999999999992</v>
      </c>
      <c r="I13" s="52">
        <f t="shared" si="0"/>
        <v>1105.3800000000001</v>
      </c>
      <c r="J13" s="52">
        <f t="shared" si="0"/>
        <v>1263.28</v>
      </c>
      <c r="K13" s="52">
        <f t="shared" si="0"/>
        <v>1421.2</v>
      </c>
      <c r="L13" s="52">
        <f t="shared" si="0"/>
        <v>1737.02</v>
      </c>
      <c r="M13" s="52">
        <f t="shared" si="0"/>
        <v>2052.8399999999997</v>
      </c>
      <c r="N13" s="52">
        <f t="shared" si="0"/>
        <v>2368.6600000000003</v>
      </c>
      <c r="O13" s="53">
        <f t="shared" si="0"/>
        <v>2842.39</v>
      </c>
    </row>
    <row r="14" spans="1:15" ht="12" customHeight="1" x14ac:dyDescent="0.2"/>
    <row r="15" spans="1:15" ht="12" customHeight="1" x14ac:dyDescent="0.2">
      <c r="K15" s="54"/>
    </row>
    <row r="16" spans="1:15" s="2" customFormat="1" ht="12" customHeight="1" x14ac:dyDescent="0.2">
      <c r="A16" s="55" t="str">
        <f>[1]Control!B3</f>
        <v>2016/17</v>
      </c>
      <c r="B16" s="6" t="s">
        <v>20</v>
      </c>
      <c r="C16" s="6"/>
      <c r="G16" s="3"/>
      <c r="H16" s="3"/>
      <c r="I16" s="3"/>
      <c r="J16" s="3"/>
      <c r="K16" s="3"/>
      <c r="L16" s="3"/>
      <c r="M16" s="3"/>
      <c r="N16" s="3"/>
      <c r="O16" s="3"/>
    </row>
    <row r="17" spans="1:17" ht="12" customHeight="1" x14ac:dyDescent="0.2">
      <c r="A17" s="35"/>
      <c r="B17" s="38"/>
      <c r="C17" s="56"/>
      <c r="D17" s="56"/>
      <c r="E17" s="36"/>
      <c r="F17" s="57"/>
      <c r="G17" s="58" t="s">
        <v>21</v>
      </c>
      <c r="H17" s="59"/>
      <c r="I17" s="59"/>
      <c r="J17" s="59"/>
      <c r="K17" s="59"/>
      <c r="L17" s="59"/>
      <c r="M17" s="59"/>
      <c r="N17" s="59"/>
      <c r="O17" s="60"/>
      <c r="P17" s="2"/>
    </row>
    <row r="18" spans="1:17" ht="12" customHeight="1" x14ac:dyDescent="0.2">
      <c r="A18" s="61" t="s">
        <v>22</v>
      </c>
      <c r="B18" s="62"/>
      <c r="C18" s="63" t="s">
        <v>23</v>
      </c>
      <c r="D18" s="64" t="s">
        <v>24</v>
      </c>
      <c r="E18" s="27" t="s">
        <v>23</v>
      </c>
      <c r="F18" s="64" t="s">
        <v>24</v>
      </c>
      <c r="G18" s="22" t="s">
        <v>6</v>
      </c>
      <c r="H18" s="20" t="s">
        <v>6</v>
      </c>
      <c r="I18" s="20" t="s">
        <v>6</v>
      </c>
      <c r="J18" s="20" t="s">
        <v>6</v>
      </c>
      <c r="K18" s="20" t="s">
        <v>6</v>
      </c>
      <c r="L18" s="20" t="s">
        <v>6</v>
      </c>
      <c r="M18" s="20" t="s">
        <v>6</v>
      </c>
      <c r="N18" s="20" t="s">
        <v>6</v>
      </c>
      <c r="O18" s="21" t="s">
        <v>6</v>
      </c>
      <c r="P18" s="2"/>
    </row>
    <row r="19" spans="1:17" ht="12" customHeight="1" x14ac:dyDescent="0.2">
      <c r="A19" s="23"/>
      <c r="B19" s="25"/>
      <c r="C19" s="63" t="s">
        <v>25</v>
      </c>
      <c r="D19" s="64" t="s">
        <v>26</v>
      </c>
      <c r="E19" s="27" t="s">
        <v>25</v>
      </c>
      <c r="F19" s="65" t="str">
        <f>[1]Control!B3</f>
        <v>2016/17</v>
      </c>
      <c r="G19" s="26" t="s">
        <v>7</v>
      </c>
      <c r="H19" s="27" t="s">
        <v>8</v>
      </c>
      <c r="I19" s="27" t="s">
        <v>9</v>
      </c>
      <c r="J19" s="27" t="s">
        <v>10</v>
      </c>
      <c r="K19" s="27" t="s">
        <v>11</v>
      </c>
      <c r="L19" s="27" t="s">
        <v>12</v>
      </c>
      <c r="M19" s="27" t="s">
        <v>13</v>
      </c>
      <c r="N19" s="27" t="s">
        <v>14</v>
      </c>
      <c r="O19" s="28" t="s">
        <v>15</v>
      </c>
      <c r="P19" s="2"/>
    </row>
    <row r="20" spans="1:17" ht="12" customHeight="1" x14ac:dyDescent="0.2">
      <c r="A20" s="29"/>
      <c r="B20" s="50"/>
      <c r="C20" s="65" t="str">
        <f>[1]Control!B2</f>
        <v>2015/16</v>
      </c>
      <c r="D20" s="66" t="s">
        <v>27</v>
      </c>
      <c r="E20" s="65" t="str">
        <f>[1]Control!B3</f>
        <v>2016/17</v>
      </c>
      <c r="F20" s="66" t="s">
        <v>27</v>
      </c>
      <c r="G20" s="67" t="s">
        <v>16</v>
      </c>
      <c r="H20" s="68" t="s">
        <v>16</v>
      </c>
      <c r="I20" s="68" t="s">
        <v>16</v>
      </c>
      <c r="J20" s="68" t="s">
        <v>16</v>
      </c>
      <c r="K20" s="68" t="s">
        <v>16</v>
      </c>
      <c r="L20" s="68" t="s">
        <v>16</v>
      </c>
      <c r="M20" s="68" t="s">
        <v>16</v>
      </c>
      <c r="N20" s="68" t="s">
        <v>16</v>
      </c>
      <c r="O20" s="69" t="s">
        <v>16</v>
      </c>
      <c r="P20" s="2"/>
    </row>
    <row r="21" spans="1:17" ht="12" customHeight="1" x14ac:dyDescent="0.2">
      <c r="A21" s="23" t="s">
        <v>28</v>
      </c>
      <c r="B21" s="2"/>
      <c r="C21" s="70"/>
      <c r="D21" s="70"/>
      <c r="E21" s="2"/>
      <c r="F21" s="71"/>
      <c r="G21" s="72">
        <f>ROUND($K21/9*5,2)</f>
        <v>675.3</v>
      </c>
      <c r="H21" s="73">
        <f>ROUND($K21/9*6,2)</f>
        <v>810.36</v>
      </c>
      <c r="I21" s="73">
        <f>ROUND($K21/9*7,2)</f>
        <v>945.42</v>
      </c>
      <c r="J21" s="73">
        <f>ROUND($K21/9*8,2)</f>
        <v>1080.48</v>
      </c>
      <c r="K21" s="74">
        <f>K10</f>
        <v>1215.54</v>
      </c>
      <c r="L21" s="73">
        <f>ROUND($K21/9*11,2)</f>
        <v>1485.66</v>
      </c>
      <c r="M21" s="73">
        <f>ROUND($K21/9*13,2)</f>
        <v>1755.78</v>
      </c>
      <c r="N21" s="73">
        <f>ROUND($K21/9*15,2)</f>
        <v>2025.9</v>
      </c>
      <c r="O21" s="75">
        <f>ROUND($K21/9*18,2)</f>
        <v>2431.08</v>
      </c>
      <c r="P21" s="2"/>
    </row>
    <row r="22" spans="1:17" s="48" customFormat="1" ht="12" customHeight="1" x14ac:dyDescent="0.2">
      <c r="A22" s="76" t="s">
        <v>29</v>
      </c>
      <c r="B22" s="77"/>
      <c r="C22" s="78">
        <v>753.5</v>
      </c>
      <c r="D22" s="79">
        <v>11500</v>
      </c>
      <c r="E22" s="80">
        <v>769.09999999999991</v>
      </c>
      <c r="F22" s="81">
        <v>15000</v>
      </c>
      <c r="G22" s="82">
        <f>ROUND($K22/9*5,2)</f>
        <v>686.13</v>
      </c>
      <c r="H22" s="83">
        <f>ROUND($K22/9*6,2)</f>
        <v>823.36</v>
      </c>
      <c r="I22" s="83">
        <f>ROUND($K22/9*7,2)</f>
        <v>960.59</v>
      </c>
      <c r="J22" s="83">
        <f>ROUND($K22/9*8,2)</f>
        <v>1097.81</v>
      </c>
      <c r="K22" s="84">
        <f>ROUND(F22/E22+K$10,2)</f>
        <v>1235.04</v>
      </c>
      <c r="L22" s="83">
        <f>ROUND($K22/9*11,2)</f>
        <v>1509.49</v>
      </c>
      <c r="M22" s="83">
        <f>ROUND($K22/9*13,2)</f>
        <v>1783.95</v>
      </c>
      <c r="N22" s="83">
        <f>ROUND($K22/9*15,2)</f>
        <v>2058.4</v>
      </c>
      <c r="O22" s="85">
        <f>ROUND($K22/9*18,2)</f>
        <v>2470.08</v>
      </c>
      <c r="P22" s="86"/>
    </row>
    <row r="23" spans="1:17" ht="12" customHeight="1" x14ac:dyDescent="0.2">
      <c r="A23" s="23" t="s">
        <v>30</v>
      </c>
      <c r="B23" s="2"/>
      <c r="C23" s="87">
        <v>1303.5999999999999</v>
      </c>
      <c r="D23" s="79">
        <v>31000</v>
      </c>
      <c r="E23" s="80">
        <v>1372.6</v>
      </c>
      <c r="F23" s="81">
        <v>31000</v>
      </c>
      <c r="G23" s="88">
        <f t="shared" ref="G23:G55" si="1">ROUND($K23/9*5,2)</f>
        <v>687.84</v>
      </c>
      <c r="H23" s="89">
        <f t="shared" ref="H23:H55" si="2">ROUND($K23/9*6,2)</f>
        <v>825.41</v>
      </c>
      <c r="I23" s="89">
        <f>ROUND($K23/9*7,2)</f>
        <v>962.98</v>
      </c>
      <c r="J23" s="89">
        <f>ROUND($K23/9*8,2)</f>
        <v>1100.55</v>
      </c>
      <c r="K23" s="89">
        <f>ROUND(F23/E23+K$10,2)</f>
        <v>1238.1199999999999</v>
      </c>
      <c r="L23" s="89">
        <f>ROUND($K23/9*11,2)</f>
        <v>1513.26</v>
      </c>
      <c r="M23" s="89">
        <f>ROUND($K23/9*13,2)</f>
        <v>1788.4</v>
      </c>
      <c r="N23" s="89">
        <f>ROUND($K23/9*15,2)</f>
        <v>2063.5300000000002</v>
      </c>
      <c r="O23" s="90">
        <f>ROUND($K23/9*18,2)</f>
        <v>2476.2399999999998</v>
      </c>
      <c r="P23" s="86"/>
    </row>
    <row r="24" spans="1:17" s="2" customFormat="1" ht="12" customHeight="1" x14ac:dyDescent="0.2">
      <c r="A24" s="23" t="s">
        <v>31</v>
      </c>
      <c r="C24" s="87">
        <v>3613.3</v>
      </c>
      <c r="D24" s="79">
        <v>36820</v>
      </c>
      <c r="E24" s="80">
        <v>3630.6</v>
      </c>
      <c r="F24" s="81">
        <v>36720</v>
      </c>
      <c r="G24" s="88">
        <f t="shared" si="1"/>
        <v>680.92</v>
      </c>
      <c r="H24" s="89">
        <f t="shared" si="2"/>
        <v>817.1</v>
      </c>
      <c r="I24" s="89">
        <f>ROUND($K24/9*7,2)</f>
        <v>953.28</v>
      </c>
      <c r="J24" s="89">
        <f>ROUND($K24/9*8,2)</f>
        <v>1089.47</v>
      </c>
      <c r="K24" s="89">
        <f>ROUND(F24/E24+K$10,2)</f>
        <v>1225.6500000000001</v>
      </c>
      <c r="L24" s="89">
        <f>ROUND($K24/9*11,2)</f>
        <v>1498.02</v>
      </c>
      <c r="M24" s="89">
        <f>ROUND($K24/9*13,2)</f>
        <v>1770.38</v>
      </c>
      <c r="N24" s="89">
        <f>ROUND($K24/9*15,2)</f>
        <v>2042.75</v>
      </c>
      <c r="O24" s="90">
        <f>ROUND($K24/9*18,2)</f>
        <v>2451.3000000000002</v>
      </c>
      <c r="P24" s="86"/>
    </row>
    <row r="25" spans="1:17" ht="12" customHeight="1" x14ac:dyDescent="0.2">
      <c r="A25" s="23" t="s">
        <v>32</v>
      </c>
      <c r="B25" s="2"/>
      <c r="C25" s="87">
        <v>286.5</v>
      </c>
      <c r="D25" s="79">
        <v>2000</v>
      </c>
      <c r="E25" s="80">
        <v>285.89999999999998</v>
      </c>
      <c r="F25" s="81">
        <v>2000</v>
      </c>
      <c r="G25" s="88">
        <f t="shared" si="1"/>
        <v>679.19</v>
      </c>
      <c r="H25" s="89">
        <f t="shared" si="2"/>
        <v>815.03</v>
      </c>
      <c r="I25" s="89">
        <f t="shared" ref="I25:I54" si="3">ROUND($K25/9*7,2)</f>
        <v>950.86</v>
      </c>
      <c r="J25" s="89">
        <f t="shared" ref="J25:J55" si="4">ROUND($K25/9*8,2)</f>
        <v>1086.7</v>
      </c>
      <c r="K25" s="89">
        <f t="shared" ref="K25:K55" si="5">ROUND(F25/E25+K$10,2)</f>
        <v>1222.54</v>
      </c>
      <c r="L25" s="89">
        <f t="shared" ref="L25:L55" si="6">ROUND($K25/9*11,2)</f>
        <v>1494.22</v>
      </c>
      <c r="M25" s="89">
        <f t="shared" ref="M25:M55" si="7">ROUND($K25/9*13,2)</f>
        <v>1765.89</v>
      </c>
      <c r="N25" s="89">
        <f t="shared" ref="N25:N55" si="8">ROUND($K25/9*15,2)</f>
        <v>2037.57</v>
      </c>
      <c r="O25" s="90">
        <f t="shared" ref="O25:O55" si="9">ROUND($K25/9*18,2)</f>
        <v>2445.08</v>
      </c>
      <c r="P25" s="86"/>
    </row>
    <row r="26" spans="1:17" ht="12" customHeight="1" x14ac:dyDescent="0.2">
      <c r="A26" s="23" t="s">
        <v>33</v>
      </c>
      <c r="B26" s="2"/>
      <c r="C26" s="87">
        <v>25.4</v>
      </c>
      <c r="D26" s="79"/>
      <c r="E26" s="78">
        <v>25.4</v>
      </c>
      <c r="F26" s="81">
        <v>0</v>
      </c>
      <c r="G26" s="88">
        <f t="shared" si="1"/>
        <v>675.3</v>
      </c>
      <c r="H26" s="89">
        <f t="shared" si="2"/>
        <v>810.36</v>
      </c>
      <c r="I26" s="89">
        <f>ROUND($K26/9*7,2)</f>
        <v>945.42</v>
      </c>
      <c r="J26" s="89">
        <f t="shared" si="4"/>
        <v>1080.48</v>
      </c>
      <c r="K26" s="89">
        <f>ROUND(F26/E26+K$10,2)</f>
        <v>1215.54</v>
      </c>
      <c r="L26" s="89">
        <f t="shared" si="6"/>
        <v>1485.66</v>
      </c>
      <c r="M26" s="89">
        <f t="shared" si="7"/>
        <v>1755.78</v>
      </c>
      <c r="N26" s="89">
        <f t="shared" si="8"/>
        <v>2025.9</v>
      </c>
      <c r="O26" s="90">
        <f t="shared" si="9"/>
        <v>2431.08</v>
      </c>
      <c r="P26" s="86"/>
    </row>
    <row r="27" spans="1:17" ht="12" customHeight="1" x14ac:dyDescent="0.2">
      <c r="A27" s="23" t="s">
        <v>34</v>
      </c>
      <c r="B27" s="2"/>
      <c r="C27" s="87">
        <v>1091.0999999999999</v>
      </c>
      <c r="D27" s="79">
        <v>30900</v>
      </c>
      <c r="E27" s="80">
        <v>1118.8</v>
      </c>
      <c r="F27" s="81">
        <v>32250</v>
      </c>
      <c r="G27" s="88">
        <f t="shared" si="1"/>
        <v>691.32</v>
      </c>
      <c r="H27" s="89">
        <f t="shared" si="2"/>
        <v>829.58</v>
      </c>
      <c r="I27" s="89">
        <f t="shared" si="3"/>
        <v>967.84</v>
      </c>
      <c r="J27" s="89">
        <f t="shared" si="4"/>
        <v>1106.1099999999999</v>
      </c>
      <c r="K27" s="89">
        <f t="shared" si="5"/>
        <v>1244.3699999999999</v>
      </c>
      <c r="L27" s="89">
        <f t="shared" si="6"/>
        <v>1520.9</v>
      </c>
      <c r="M27" s="89">
        <f t="shared" si="7"/>
        <v>1797.42</v>
      </c>
      <c r="N27" s="89">
        <f t="shared" si="8"/>
        <v>2073.9499999999998</v>
      </c>
      <c r="O27" s="90">
        <f t="shared" si="9"/>
        <v>2488.7399999999998</v>
      </c>
      <c r="P27" s="86"/>
    </row>
    <row r="28" spans="1:17" ht="12" customHeight="1" x14ac:dyDescent="0.2">
      <c r="A28" s="23" t="s">
        <v>35</v>
      </c>
      <c r="B28" s="2"/>
      <c r="C28" s="87">
        <v>1946.7</v>
      </c>
      <c r="D28" s="79">
        <v>37148</v>
      </c>
      <c r="E28" s="80">
        <v>1961</v>
      </c>
      <c r="F28" s="81">
        <v>37148</v>
      </c>
      <c r="G28" s="88">
        <f t="shared" si="1"/>
        <v>685.82</v>
      </c>
      <c r="H28" s="89">
        <f t="shared" si="2"/>
        <v>822.99</v>
      </c>
      <c r="I28" s="89">
        <f t="shared" si="3"/>
        <v>960.15</v>
      </c>
      <c r="J28" s="89">
        <f t="shared" si="4"/>
        <v>1097.32</v>
      </c>
      <c r="K28" s="89">
        <f t="shared" si="5"/>
        <v>1234.48</v>
      </c>
      <c r="L28" s="89">
        <f t="shared" si="6"/>
        <v>1508.81</v>
      </c>
      <c r="M28" s="89">
        <f t="shared" si="7"/>
        <v>1783.14</v>
      </c>
      <c r="N28" s="89">
        <f t="shared" si="8"/>
        <v>2057.4699999999998</v>
      </c>
      <c r="O28" s="90">
        <f t="shared" si="9"/>
        <v>2468.96</v>
      </c>
      <c r="P28" s="86"/>
    </row>
    <row r="29" spans="1:17" ht="12" customHeight="1" x14ac:dyDescent="0.2">
      <c r="A29" s="23" t="s">
        <v>36</v>
      </c>
      <c r="B29" s="2"/>
      <c r="C29" s="87">
        <v>1910.3</v>
      </c>
      <c r="D29" s="79">
        <v>35000</v>
      </c>
      <c r="E29" s="80">
        <v>1955.6</v>
      </c>
      <c r="F29" s="81">
        <v>36720</v>
      </c>
      <c r="G29" s="88">
        <f t="shared" si="1"/>
        <v>685.73</v>
      </c>
      <c r="H29" s="89">
        <f t="shared" si="2"/>
        <v>822.88</v>
      </c>
      <c r="I29" s="89">
        <f t="shared" si="3"/>
        <v>960.03</v>
      </c>
      <c r="J29" s="89">
        <f t="shared" si="4"/>
        <v>1097.17</v>
      </c>
      <c r="K29" s="89">
        <f t="shared" si="5"/>
        <v>1234.32</v>
      </c>
      <c r="L29" s="89">
        <f t="shared" si="6"/>
        <v>1508.61</v>
      </c>
      <c r="M29" s="89">
        <f t="shared" si="7"/>
        <v>1782.91</v>
      </c>
      <c r="N29" s="89">
        <f t="shared" si="8"/>
        <v>2057.1999999999998</v>
      </c>
      <c r="O29" s="90">
        <f t="shared" si="9"/>
        <v>2468.64</v>
      </c>
      <c r="P29" s="86"/>
    </row>
    <row r="30" spans="1:17" ht="12" customHeight="1" x14ac:dyDescent="0.2">
      <c r="A30" s="23" t="s">
        <v>37</v>
      </c>
      <c r="B30" s="2"/>
      <c r="C30" s="87">
        <v>717.4</v>
      </c>
      <c r="D30" s="79">
        <v>20000</v>
      </c>
      <c r="E30" s="80">
        <v>728.5</v>
      </c>
      <c r="F30" s="81">
        <v>23953</v>
      </c>
      <c r="G30" s="88">
        <f t="shared" si="1"/>
        <v>693.57</v>
      </c>
      <c r="H30" s="89">
        <f t="shared" si="2"/>
        <v>832.28</v>
      </c>
      <c r="I30" s="89">
        <f t="shared" si="3"/>
        <v>970.99</v>
      </c>
      <c r="J30" s="89">
        <f t="shared" si="4"/>
        <v>1109.71</v>
      </c>
      <c r="K30" s="89">
        <f t="shared" si="5"/>
        <v>1248.42</v>
      </c>
      <c r="L30" s="89">
        <f t="shared" si="6"/>
        <v>1525.85</v>
      </c>
      <c r="M30" s="89">
        <f t="shared" si="7"/>
        <v>1803.27</v>
      </c>
      <c r="N30" s="89">
        <f t="shared" si="8"/>
        <v>2080.6999999999998</v>
      </c>
      <c r="O30" s="90">
        <f t="shared" si="9"/>
        <v>2496.84</v>
      </c>
      <c r="P30" s="86"/>
    </row>
    <row r="31" spans="1:17" ht="12" customHeight="1" x14ac:dyDescent="0.2">
      <c r="A31" s="23" t="s">
        <v>38</v>
      </c>
      <c r="B31" s="2"/>
      <c r="C31" s="87">
        <v>1799.4</v>
      </c>
      <c r="D31" s="79">
        <v>55000</v>
      </c>
      <c r="E31" s="80">
        <v>1808.9</v>
      </c>
      <c r="F31" s="81">
        <v>55700</v>
      </c>
      <c r="G31" s="88">
        <f t="shared" si="1"/>
        <v>692.41</v>
      </c>
      <c r="H31" s="89">
        <f t="shared" si="2"/>
        <v>830.89</v>
      </c>
      <c r="I31" s="89">
        <f t="shared" si="3"/>
        <v>969.37</v>
      </c>
      <c r="J31" s="89">
        <f t="shared" si="4"/>
        <v>1107.8499999999999</v>
      </c>
      <c r="K31" s="89">
        <f t="shared" si="5"/>
        <v>1246.33</v>
      </c>
      <c r="L31" s="89">
        <f t="shared" si="6"/>
        <v>1523.29</v>
      </c>
      <c r="M31" s="89">
        <f t="shared" si="7"/>
        <v>1800.25</v>
      </c>
      <c r="N31" s="89">
        <f t="shared" si="8"/>
        <v>2077.2199999999998</v>
      </c>
      <c r="O31" s="90">
        <f t="shared" si="9"/>
        <v>2492.66</v>
      </c>
      <c r="P31" s="86"/>
    </row>
    <row r="32" spans="1:17" s="48" customFormat="1" ht="12" customHeight="1" x14ac:dyDescent="0.2">
      <c r="A32" s="44" t="s">
        <v>39</v>
      </c>
      <c r="B32" s="77"/>
      <c r="C32" s="78">
        <v>726.3</v>
      </c>
      <c r="D32" s="79">
        <v>21000</v>
      </c>
      <c r="E32" s="80">
        <v>726.3</v>
      </c>
      <c r="F32" s="81">
        <v>22000</v>
      </c>
      <c r="G32" s="82">
        <f t="shared" si="1"/>
        <v>692.13</v>
      </c>
      <c r="H32" s="83">
        <f t="shared" si="2"/>
        <v>830.55</v>
      </c>
      <c r="I32" s="83">
        <f t="shared" si="3"/>
        <v>968.98</v>
      </c>
      <c r="J32" s="83">
        <f t="shared" si="4"/>
        <v>1107.4000000000001</v>
      </c>
      <c r="K32" s="83">
        <f t="shared" si="5"/>
        <v>1245.83</v>
      </c>
      <c r="L32" s="83">
        <f t="shared" si="6"/>
        <v>1522.68</v>
      </c>
      <c r="M32" s="83">
        <f t="shared" si="7"/>
        <v>1799.53</v>
      </c>
      <c r="N32" s="83">
        <f t="shared" si="8"/>
        <v>2076.38</v>
      </c>
      <c r="O32" s="85">
        <f t="shared" si="9"/>
        <v>2491.66</v>
      </c>
      <c r="P32" s="86"/>
      <c r="Q32" s="91"/>
    </row>
    <row r="33" spans="1:17" ht="12" customHeight="1" x14ac:dyDescent="0.2">
      <c r="A33" s="23" t="s">
        <v>40</v>
      </c>
      <c r="B33" s="2"/>
      <c r="C33" s="87">
        <v>1674.1</v>
      </c>
      <c r="D33" s="79">
        <v>51000</v>
      </c>
      <c r="E33" s="80">
        <v>1689.4</v>
      </c>
      <c r="F33" s="81">
        <v>76000</v>
      </c>
      <c r="G33" s="88">
        <f t="shared" si="1"/>
        <v>700.29</v>
      </c>
      <c r="H33" s="89">
        <f t="shared" si="2"/>
        <v>840.35</v>
      </c>
      <c r="I33" s="89">
        <f t="shared" si="3"/>
        <v>980.41</v>
      </c>
      <c r="J33" s="89">
        <f t="shared" si="4"/>
        <v>1120.47</v>
      </c>
      <c r="K33" s="89">
        <f t="shared" si="5"/>
        <v>1260.53</v>
      </c>
      <c r="L33" s="89">
        <f t="shared" si="6"/>
        <v>1540.65</v>
      </c>
      <c r="M33" s="89">
        <f t="shared" si="7"/>
        <v>1820.77</v>
      </c>
      <c r="N33" s="89">
        <f t="shared" si="8"/>
        <v>2100.88</v>
      </c>
      <c r="O33" s="90">
        <f t="shared" si="9"/>
        <v>2521.06</v>
      </c>
      <c r="P33" s="86"/>
    </row>
    <row r="34" spans="1:17" s="48" customFormat="1" ht="12" customHeight="1" x14ac:dyDescent="0.2">
      <c r="A34" s="44" t="s">
        <v>41</v>
      </c>
      <c r="B34" s="77"/>
      <c r="C34" s="78">
        <v>1795.7</v>
      </c>
      <c r="D34" s="79">
        <v>24000</v>
      </c>
      <c r="E34" s="80">
        <v>1824.9</v>
      </c>
      <c r="F34" s="81">
        <v>41000</v>
      </c>
      <c r="G34" s="82">
        <f t="shared" si="1"/>
        <v>687.78</v>
      </c>
      <c r="H34" s="83">
        <f t="shared" si="2"/>
        <v>825.34</v>
      </c>
      <c r="I34" s="83">
        <f t="shared" si="3"/>
        <v>962.9</v>
      </c>
      <c r="J34" s="83">
        <f t="shared" si="4"/>
        <v>1100.45</v>
      </c>
      <c r="K34" s="83">
        <f>ROUND(F34/E34+K$10,2)</f>
        <v>1238.01</v>
      </c>
      <c r="L34" s="83">
        <f t="shared" si="6"/>
        <v>1513.12</v>
      </c>
      <c r="M34" s="83">
        <f t="shared" si="7"/>
        <v>1788.24</v>
      </c>
      <c r="N34" s="83">
        <f t="shared" si="8"/>
        <v>2063.35</v>
      </c>
      <c r="O34" s="85">
        <f t="shared" si="9"/>
        <v>2476.02</v>
      </c>
      <c r="P34" s="86"/>
    </row>
    <row r="35" spans="1:17" ht="12" customHeight="1" x14ac:dyDescent="0.2">
      <c r="A35" s="23" t="s">
        <v>42</v>
      </c>
      <c r="B35" s="2"/>
      <c r="C35" s="87">
        <v>585.70000000000005</v>
      </c>
      <c r="D35" s="79">
        <v>17000</v>
      </c>
      <c r="E35" s="80">
        <v>584.5</v>
      </c>
      <c r="F35" s="81">
        <v>18000</v>
      </c>
      <c r="G35" s="88">
        <f>ROUND($K35/9*5,2)</f>
        <v>692.41</v>
      </c>
      <c r="H35" s="89">
        <f>ROUND($K35/9*6,2)</f>
        <v>830.89</v>
      </c>
      <c r="I35" s="89">
        <f>ROUND($K35/9*7,2)</f>
        <v>969.38</v>
      </c>
      <c r="J35" s="89">
        <f>ROUND($K35/9*8,2)</f>
        <v>1107.8599999999999</v>
      </c>
      <c r="K35" s="89">
        <f>ROUND(F35/E35+K$10,2)</f>
        <v>1246.3399999999999</v>
      </c>
      <c r="L35" s="89">
        <f>ROUND($K35/9*11,2)</f>
        <v>1523.3</v>
      </c>
      <c r="M35" s="89">
        <f>ROUND($K35/9*13,2)</f>
        <v>1800.27</v>
      </c>
      <c r="N35" s="89">
        <f>ROUND($K35/9*15,2)</f>
        <v>2077.23</v>
      </c>
      <c r="O35" s="90">
        <f>ROUND($K35/9*18,2)</f>
        <v>2492.6799999999998</v>
      </c>
      <c r="P35" s="86"/>
    </row>
    <row r="36" spans="1:17" s="48" customFormat="1" ht="12" customHeight="1" x14ac:dyDescent="0.2">
      <c r="A36" s="44" t="s">
        <v>43</v>
      </c>
      <c r="B36" s="77"/>
      <c r="C36" s="78">
        <v>1778.4</v>
      </c>
      <c r="D36" s="79">
        <v>21000</v>
      </c>
      <c r="E36" s="80">
        <v>1793.8</v>
      </c>
      <c r="F36" s="81">
        <v>21630</v>
      </c>
      <c r="G36" s="82">
        <f t="shared" si="1"/>
        <v>682</v>
      </c>
      <c r="H36" s="83">
        <f t="shared" si="2"/>
        <v>818.4</v>
      </c>
      <c r="I36" s="83">
        <f t="shared" si="3"/>
        <v>954.8</v>
      </c>
      <c r="J36" s="83">
        <f t="shared" si="4"/>
        <v>1091.2</v>
      </c>
      <c r="K36" s="83">
        <f>ROUND(F36/E36+K$10,2)</f>
        <v>1227.5999999999999</v>
      </c>
      <c r="L36" s="83">
        <f t="shared" si="6"/>
        <v>1500.4</v>
      </c>
      <c r="M36" s="83">
        <f t="shared" si="7"/>
        <v>1773.2</v>
      </c>
      <c r="N36" s="83">
        <f t="shared" si="8"/>
        <v>2046</v>
      </c>
      <c r="O36" s="85">
        <f t="shared" si="9"/>
        <v>2455.1999999999998</v>
      </c>
      <c r="P36" s="86"/>
    </row>
    <row r="37" spans="1:17" ht="12" customHeight="1" x14ac:dyDescent="0.2">
      <c r="A37" s="23" t="s">
        <v>44</v>
      </c>
      <c r="B37" s="2"/>
      <c r="C37" s="87">
        <v>514.5</v>
      </c>
      <c r="D37" s="79">
        <v>8500</v>
      </c>
      <c r="E37" s="80">
        <v>559.79999999999995</v>
      </c>
      <c r="F37" s="81">
        <v>12000</v>
      </c>
      <c r="G37" s="88">
        <f t="shared" si="1"/>
        <v>687.21</v>
      </c>
      <c r="H37" s="89">
        <f t="shared" si="2"/>
        <v>824.65</v>
      </c>
      <c r="I37" s="89">
        <f t="shared" si="3"/>
        <v>962.1</v>
      </c>
      <c r="J37" s="89">
        <f t="shared" si="4"/>
        <v>1099.54</v>
      </c>
      <c r="K37" s="89">
        <f>ROUND(F37/E37+K$10,2)</f>
        <v>1236.98</v>
      </c>
      <c r="L37" s="89">
        <f t="shared" si="6"/>
        <v>1511.86</v>
      </c>
      <c r="M37" s="89">
        <f t="shared" si="7"/>
        <v>1786.75</v>
      </c>
      <c r="N37" s="89">
        <f t="shared" si="8"/>
        <v>2061.63</v>
      </c>
      <c r="O37" s="90">
        <f t="shared" si="9"/>
        <v>2473.96</v>
      </c>
      <c r="P37" s="86"/>
    </row>
    <row r="38" spans="1:17" ht="12" customHeight="1" x14ac:dyDescent="0.2">
      <c r="A38" s="23" t="s">
        <v>45</v>
      </c>
      <c r="B38" s="2"/>
      <c r="C38" s="87">
        <v>1815.7</v>
      </c>
      <c r="D38" s="79">
        <v>1000</v>
      </c>
      <c r="E38" s="80">
        <v>1837</v>
      </c>
      <c r="F38" s="81">
        <v>1000</v>
      </c>
      <c r="G38" s="88">
        <f t="shared" si="1"/>
        <v>675.6</v>
      </c>
      <c r="H38" s="89">
        <f t="shared" si="2"/>
        <v>810.72</v>
      </c>
      <c r="I38" s="89">
        <f t="shared" si="3"/>
        <v>945.84</v>
      </c>
      <c r="J38" s="89">
        <f t="shared" si="4"/>
        <v>1080.96</v>
      </c>
      <c r="K38" s="89">
        <f t="shared" si="5"/>
        <v>1216.08</v>
      </c>
      <c r="L38" s="89">
        <f t="shared" si="6"/>
        <v>1486.32</v>
      </c>
      <c r="M38" s="89">
        <f t="shared" si="7"/>
        <v>1756.56</v>
      </c>
      <c r="N38" s="89">
        <f t="shared" si="8"/>
        <v>2026.8</v>
      </c>
      <c r="O38" s="90">
        <f t="shared" si="9"/>
        <v>2432.16</v>
      </c>
      <c r="P38" s="86"/>
    </row>
    <row r="39" spans="1:17" ht="12" customHeight="1" x14ac:dyDescent="0.2">
      <c r="A39" s="23" t="s">
        <v>46</v>
      </c>
      <c r="B39" s="2"/>
      <c r="C39" s="87">
        <v>6658</v>
      </c>
      <c r="D39" s="79">
        <v>114000</v>
      </c>
      <c r="E39" s="80">
        <v>7015.5</v>
      </c>
      <c r="F39" s="81">
        <v>109550</v>
      </c>
      <c r="G39" s="88">
        <f t="shared" si="1"/>
        <v>683.98</v>
      </c>
      <c r="H39" s="89">
        <f t="shared" si="2"/>
        <v>820.77</v>
      </c>
      <c r="I39" s="89">
        <f t="shared" si="3"/>
        <v>957.57</v>
      </c>
      <c r="J39" s="89">
        <f t="shared" si="4"/>
        <v>1094.3599999999999</v>
      </c>
      <c r="K39" s="89">
        <f t="shared" si="5"/>
        <v>1231.1600000000001</v>
      </c>
      <c r="L39" s="89">
        <f t="shared" si="6"/>
        <v>1504.75</v>
      </c>
      <c r="M39" s="89">
        <f t="shared" si="7"/>
        <v>1778.34</v>
      </c>
      <c r="N39" s="89">
        <f t="shared" si="8"/>
        <v>2051.9299999999998</v>
      </c>
      <c r="O39" s="90">
        <f t="shared" si="9"/>
        <v>2462.3200000000002</v>
      </c>
      <c r="P39" s="86"/>
    </row>
    <row r="40" spans="1:17" s="48" customFormat="1" ht="12" customHeight="1" x14ac:dyDescent="0.2">
      <c r="A40" s="44" t="s">
        <v>47</v>
      </c>
      <c r="B40" s="77"/>
      <c r="C40" s="78">
        <v>2834.4</v>
      </c>
      <c r="D40" s="79">
        <v>40918</v>
      </c>
      <c r="E40" s="80">
        <v>2851.2</v>
      </c>
      <c r="F40" s="81">
        <v>41881</v>
      </c>
      <c r="G40" s="82">
        <f t="shared" si="1"/>
        <v>683.46</v>
      </c>
      <c r="H40" s="83">
        <f t="shared" si="2"/>
        <v>820.15</v>
      </c>
      <c r="I40" s="83">
        <f t="shared" si="3"/>
        <v>956.85</v>
      </c>
      <c r="J40" s="83">
        <f t="shared" si="4"/>
        <v>1093.54</v>
      </c>
      <c r="K40" s="83">
        <f>ROUND(F40/E40+K$10,2)</f>
        <v>1230.23</v>
      </c>
      <c r="L40" s="83">
        <f t="shared" si="6"/>
        <v>1503.61</v>
      </c>
      <c r="M40" s="83">
        <f t="shared" si="7"/>
        <v>1777</v>
      </c>
      <c r="N40" s="83">
        <f t="shared" si="8"/>
        <v>2050.38</v>
      </c>
      <c r="O40" s="85">
        <f t="shared" si="9"/>
        <v>2460.46</v>
      </c>
      <c r="P40" s="86"/>
      <c r="Q40" s="91"/>
    </row>
    <row r="41" spans="1:17" ht="12" customHeight="1" x14ac:dyDescent="0.2">
      <c r="A41" s="23" t="s">
        <v>48</v>
      </c>
      <c r="B41" s="2"/>
      <c r="C41" s="87">
        <v>95.5</v>
      </c>
      <c r="D41" s="79">
        <v>2618.85</v>
      </c>
      <c r="E41" s="80">
        <v>96.1</v>
      </c>
      <c r="F41" s="81">
        <v>4050</v>
      </c>
      <c r="G41" s="88">
        <f t="shared" si="1"/>
        <v>698.71</v>
      </c>
      <c r="H41" s="89">
        <f t="shared" si="2"/>
        <v>838.45</v>
      </c>
      <c r="I41" s="89">
        <f t="shared" si="3"/>
        <v>978.2</v>
      </c>
      <c r="J41" s="89">
        <f t="shared" si="4"/>
        <v>1117.94</v>
      </c>
      <c r="K41" s="89">
        <f>ROUND(F41/E41+K$10,2)</f>
        <v>1257.68</v>
      </c>
      <c r="L41" s="89">
        <f t="shared" si="6"/>
        <v>1537.16</v>
      </c>
      <c r="M41" s="89">
        <f t="shared" si="7"/>
        <v>1816.65</v>
      </c>
      <c r="N41" s="89">
        <f t="shared" si="8"/>
        <v>2096.13</v>
      </c>
      <c r="O41" s="90">
        <f t="shared" si="9"/>
        <v>2515.36</v>
      </c>
      <c r="P41" s="86"/>
    </row>
    <row r="42" spans="1:17" ht="12" customHeight="1" x14ac:dyDescent="0.2">
      <c r="A42" s="23" t="s">
        <v>49</v>
      </c>
      <c r="B42" s="2"/>
      <c r="C42" s="87">
        <v>158.1</v>
      </c>
      <c r="D42" s="79">
        <v>3200</v>
      </c>
      <c r="E42" s="80">
        <v>156.1</v>
      </c>
      <c r="F42" s="81">
        <v>3296</v>
      </c>
      <c r="G42" s="88">
        <f t="shared" si="1"/>
        <v>687.03</v>
      </c>
      <c r="H42" s="89">
        <f t="shared" si="2"/>
        <v>824.43</v>
      </c>
      <c r="I42" s="89">
        <f t="shared" si="3"/>
        <v>961.84</v>
      </c>
      <c r="J42" s="89">
        <f t="shared" si="4"/>
        <v>1099.24</v>
      </c>
      <c r="K42" s="89">
        <f t="shared" si="5"/>
        <v>1236.6500000000001</v>
      </c>
      <c r="L42" s="89">
        <f t="shared" si="6"/>
        <v>1511.46</v>
      </c>
      <c r="M42" s="89">
        <f t="shared" si="7"/>
        <v>1786.27</v>
      </c>
      <c r="N42" s="89">
        <f t="shared" si="8"/>
        <v>2061.08</v>
      </c>
      <c r="O42" s="90">
        <f t="shared" si="9"/>
        <v>2473.3000000000002</v>
      </c>
      <c r="P42" s="86"/>
    </row>
    <row r="43" spans="1:17" ht="12" customHeight="1" x14ac:dyDescent="0.2">
      <c r="A43" s="23" t="s">
        <v>50</v>
      </c>
      <c r="B43" s="2"/>
      <c r="C43" s="87">
        <v>494.2</v>
      </c>
      <c r="D43" s="79">
        <v>42971</v>
      </c>
      <c r="E43" s="80">
        <v>490.3</v>
      </c>
      <c r="F43" s="81">
        <v>44869</v>
      </c>
      <c r="G43" s="88">
        <f t="shared" si="1"/>
        <v>726.14</v>
      </c>
      <c r="H43" s="89">
        <f t="shared" si="2"/>
        <v>871.37</v>
      </c>
      <c r="I43" s="89">
        <f t="shared" si="3"/>
        <v>1016.59</v>
      </c>
      <c r="J43" s="89">
        <f t="shared" si="4"/>
        <v>1161.82</v>
      </c>
      <c r="K43" s="89">
        <f t="shared" si="5"/>
        <v>1307.05</v>
      </c>
      <c r="L43" s="89">
        <f t="shared" si="6"/>
        <v>1597.51</v>
      </c>
      <c r="M43" s="89">
        <f t="shared" si="7"/>
        <v>1887.96</v>
      </c>
      <c r="N43" s="89">
        <f t="shared" si="8"/>
        <v>2178.42</v>
      </c>
      <c r="O43" s="90">
        <f t="shared" si="9"/>
        <v>2614.1</v>
      </c>
      <c r="P43" s="86"/>
    </row>
    <row r="44" spans="1:17" ht="12" customHeight="1" x14ac:dyDescent="0.2">
      <c r="A44" s="23" t="s">
        <v>51</v>
      </c>
      <c r="B44" s="2"/>
      <c r="C44" s="87">
        <v>10053</v>
      </c>
      <c r="D44" s="79">
        <v>175083</v>
      </c>
      <c r="E44" s="80">
        <v>10237.299999999999</v>
      </c>
      <c r="F44" s="81">
        <v>196443</v>
      </c>
      <c r="G44" s="88">
        <f t="shared" si="1"/>
        <v>685.96</v>
      </c>
      <c r="H44" s="89">
        <f t="shared" si="2"/>
        <v>823.15</v>
      </c>
      <c r="I44" s="89">
        <f t="shared" si="3"/>
        <v>960.35</v>
      </c>
      <c r="J44" s="89">
        <f t="shared" si="4"/>
        <v>1097.54</v>
      </c>
      <c r="K44" s="89">
        <f t="shared" si="5"/>
        <v>1234.73</v>
      </c>
      <c r="L44" s="89">
        <f t="shared" si="6"/>
        <v>1509.11</v>
      </c>
      <c r="M44" s="89">
        <f t="shared" si="7"/>
        <v>1783.5</v>
      </c>
      <c r="N44" s="89">
        <f t="shared" si="8"/>
        <v>2057.88</v>
      </c>
      <c r="O44" s="90">
        <f t="shared" si="9"/>
        <v>2469.46</v>
      </c>
      <c r="P44" s="86"/>
    </row>
    <row r="45" spans="1:17" ht="12" customHeight="1" x14ac:dyDescent="0.2">
      <c r="A45" s="23" t="s">
        <v>52</v>
      </c>
      <c r="B45" s="2"/>
      <c r="C45" s="87">
        <v>4602.8999999999996</v>
      </c>
      <c r="D45" s="79">
        <v>316500</v>
      </c>
      <c r="E45" s="80">
        <v>4788.2</v>
      </c>
      <c r="F45" s="81">
        <v>340854</v>
      </c>
      <c r="G45" s="88">
        <f t="shared" si="1"/>
        <v>714.85</v>
      </c>
      <c r="H45" s="89">
        <f t="shared" si="2"/>
        <v>857.82</v>
      </c>
      <c r="I45" s="89">
        <f t="shared" si="3"/>
        <v>1000.79</v>
      </c>
      <c r="J45" s="89">
        <f t="shared" si="4"/>
        <v>1143.76</v>
      </c>
      <c r="K45" s="89">
        <f t="shared" si="5"/>
        <v>1286.73</v>
      </c>
      <c r="L45" s="89">
        <f t="shared" si="6"/>
        <v>1572.67</v>
      </c>
      <c r="M45" s="89">
        <f t="shared" si="7"/>
        <v>1858.61</v>
      </c>
      <c r="N45" s="89">
        <f t="shared" si="8"/>
        <v>2144.5500000000002</v>
      </c>
      <c r="O45" s="90">
        <f t="shared" si="9"/>
        <v>2573.46</v>
      </c>
      <c r="P45" s="86"/>
    </row>
    <row r="46" spans="1:17" s="2" customFormat="1" ht="12" customHeight="1" x14ac:dyDescent="0.2">
      <c r="A46" s="23" t="s">
        <v>53</v>
      </c>
      <c r="C46" s="87">
        <v>939.3</v>
      </c>
      <c r="D46" s="79">
        <v>38046</v>
      </c>
      <c r="E46" s="80">
        <v>937.2</v>
      </c>
      <c r="F46" s="81">
        <v>38426</v>
      </c>
      <c r="G46" s="88">
        <f t="shared" si="1"/>
        <v>698.08</v>
      </c>
      <c r="H46" s="89">
        <f t="shared" si="2"/>
        <v>837.69</v>
      </c>
      <c r="I46" s="89">
        <f t="shared" si="3"/>
        <v>977.31</v>
      </c>
      <c r="J46" s="89">
        <f t="shared" si="4"/>
        <v>1116.92</v>
      </c>
      <c r="K46" s="89">
        <f t="shared" si="5"/>
        <v>1256.54</v>
      </c>
      <c r="L46" s="89">
        <f t="shared" si="6"/>
        <v>1535.77</v>
      </c>
      <c r="M46" s="89">
        <f t="shared" si="7"/>
        <v>1815</v>
      </c>
      <c r="N46" s="89">
        <f t="shared" si="8"/>
        <v>2094.23</v>
      </c>
      <c r="O46" s="90">
        <f t="shared" si="9"/>
        <v>2513.08</v>
      </c>
      <c r="P46" s="86"/>
    </row>
    <row r="47" spans="1:17" ht="12" customHeight="1" x14ac:dyDescent="0.2">
      <c r="A47" s="23" t="s">
        <v>54</v>
      </c>
      <c r="B47" s="2"/>
      <c r="C47" s="87">
        <v>2658</v>
      </c>
      <c r="D47" s="79">
        <v>40000</v>
      </c>
      <c r="E47" s="80">
        <v>2668</v>
      </c>
      <c r="F47" s="81">
        <v>40075</v>
      </c>
      <c r="G47" s="88">
        <f t="shared" si="1"/>
        <v>683.64</v>
      </c>
      <c r="H47" s="89">
        <f t="shared" si="2"/>
        <v>820.37</v>
      </c>
      <c r="I47" s="89">
        <f t="shared" si="3"/>
        <v>957.1</v>
      </c>
      <c r="J47" s="89">
        <f t="shared" si="4"/>
        <v>1093.83</v>
      </c>
      <c r="K47" s="89">
        <f>ROUND(F47/E47+K$10,2)</f>
        <v>1230.56</v>
      </c>
      <c r="L47" s="89">
        <f t="shared" si="6"/>
        <v>1504.02</v>
      </c>
      <c r="M47" s="89">
        <f t="shared" si="7"/>
        <v>1777.48</v>
      </c>
      <c r="N47" s="89">
        <f t="shared" si="8"/>
        <v>2050.9299999999998</v>
      </c>
      <c r="O47" s="90">
        <f t="shared" si="9"/>
        <v>2461.12</v>
      </c>
      <c r="P47" s="86"/>
    </row>
    <row r="48" spans="1:17" ht="12" customHeight="1" x14ac:dyDescent="0.2">
      <c r="A48" s="23" t="s">
        <v>55</v>
      </c>
      <c r="B48" s="2"/>
      <c r="C48" s="87">
        <v>801.9</v>
      </c>
      <c r="D48" s="79">
        <v>16000</v>
      </c>
      <c r="E48" s="80">
        <v>801.3</v>
      </c>
      <c r="F48" s="81">
        <v>26000</v>
      </c>
      <c r="G48" s="88">
        <f t="shared" si="1"/>
        <v>693.33</v>
      </c>
      <c r="H48" s="89">
        <f t="shared" si="2"/>
        <v>831.99</v>
      </c>
      <c r="I48" s="89">
        <f t="shared" si="3"/>
        <v>970.66</v>
      </c>
      <c r="J48" s="89">
        <f t="shared" si="4"/>
        <v>1109.32</v>
      </c>
      <c r="K48" s="89">
        <f>ROUND(F48/E48+K$10,2)</f>
        <v>1247.99</v>
      </c>
      <c r="L48" s="89">
        <f t="shared" si="6"/>
        <v>1525.32</v>
      </c>
      <c r="M48" s="89">
        <f t="shared" si="7"/>
        <v>1802.65</v>
      </c>
      <c r="N48" s="89">
        <f t="shared" si="8"/>
        <v>2079.98</v>
      </c>
      <c r="O48" s="90">
        <f t="shared" si="9"/>
        <v>2495.98</v>
      </c>
      <c r="P48" s="86"/>
    </row>
    <row r="49" spans="1:17" s="48" customFormat="1" ht="12" customHeight="1" x14ac:dyDescent="0.2">
      <c r="A49" s="44" t="s">
        <v>56</v>
      </c>
      <c r="B49" s="77"/>
      <c r="C49" s="78">
        <v>959</v>
      </c>
      <c r="D49" s="79">
        <v>30000</v>
      </c>
      <c r="E49" s="80">
        <v>960.8</v>
      </c>
      <c r="F49" s="81">
        <v>35000</v>
      </c>
      <c r="G49" s="82">
        <f t="shared" si="1"/>
        <v>695.54</v>
      </c>
      <c r="H49" s="83">
        <f t="shared" si="2"/>
        <v>834.65</v>
      </c>
      <c r="I49" s="83">
        <f t="shared" si="3"/>
        <v>973.75</v>
      </c>
      <c r="J49" s="83">
        <f t="shared" si="4"/>
        <v>1112.8599999999999</v>
      </c>
      <c r="K49" s="83">
        <f>ROUND(F49/E49+K$10,2)</f>
        <v>1251.97</v>
      </c>
      <c r="L49" s="83">
        <f t="shared" si="6"/>
        <v>1530.19</v>
      </c>
      <c r="M49" s="83">
        <f t="shared" si="7"/>
        <v>1808.4</v>
      </c>
      <c r="N49" s="83">
        <f t="shared" si="8"/>
        <v>2086.62</v>
      </c>
      <c r="O49" s="85">
        <f t="shared" si="9"/>
        <v>2503.94</v>
      </c>
      <c r="P49" s="86"/>
    </row>
    <row r="50" spans="1:17" ht="12" customHeight="1" x14ac:dyDescent="0.2">
      <c r="A50" s="23" t="s">
        <v>57</v>
      </c>
      <c r="B50" s="2"/>
      <c r="C50" s="87">
        <v>935.3</v>
      </c>
      <c r="D50" s="79">
        <v>26473</v>
      </c>
      <c r="E50" s="80">
        <v>945.5</v>
      </c>
      <c r="F50" s="81">
        <v>28101</v>
      </c>
      <c r="G50" s="88">
        <f t="shared" si="1"/>
        <v>691.81</v>
      </c>
      <c r="H50" s="89">
        <f t="shared" si="2"/>
        <v>830.17</v>
      </c>
      <c r="I50" s="89">
        <f t="shared" si="3"/>
        <v>968.54</v>
      </c>
      <c r="J50" s="89">
        <f t="shared" si="4"/>
        <v>1106.9000000000001</v>
      </c>
      <c r="K50" s="89">
        <f t="shared" si="5"/>
        <v>1245.26</v>
      </c>
      <c r="L50" s="89">
        <f t="shared" si="6"/>
        <v>1521.98</v>
      </c>
      <c r="M50" s="89">
        <f t="shared" si="7"/>
        <v>1798.71</v>
      </c>
      <c r="N50" s="89">
        <f t="shared" si="8"/>
        <v>2075.4299999999998</v>
      </c>
      <c r="O50" s="90">
        <f t="shared" si="9"/>
        <v>2490.52</v>
      </c>
      <c r="P50" s="86"/>
    </row>
    <row r="51" spans="1:17" ht="12" customHeight="1" x14ac:dyDescent="0.2">
      <c r="A51" s="23" t="s">
        <v>58</v>
      </c>
      <c r="B51" s="2"/>
      <c r="C51" s="87">
        <v>749.1</v>
      </c>
      <c r="D51" s="79">
        <v>27000</v>
      </c>
      <c r="E51" s="80">
        <v>747.7</v>
      </c>
      <c r="F51" s="81">
        <v>28000</v>
      </c>
      <c r="G51" s="88">
        <f t="shared" si="1"/>
        <v>696.11</v>
      </c>
      <c r="H51" s="89">
        <f t="shared" si="2"/>
        <v>835.33</v>
      </c>
      <c r="I51" s="89">
        <f t="shared" si="3"/>
        <v>974.55</v>
      </c>
      <c r="J51" s="89">
        <f t="shared" si="4"/>
        <v>1113.77</v>
      </c>
      <c r="K51" s="89">
        <f t="shared" si="5"/>
        <v>1252.99</v>
      </c>
      <c r="L51" s="89">
        <f t="shared" si="6"/>
        <v>1531.43</v>
      </c>
      <c r="M51" s="89">
        <f t="shared" si="7"/>
        <v>1809.87</v>
      </c>
      <c r="N51" s="89">
        <f t="shared" si="8"/>
        <v>2088.3200000000002</v>
      </c>
      <c r="O51" s="90">
        <f t="shared" si="9"/>
        <v>2505.98</v>
      </c>
      <c r="P51" s="86"/>
    </row>
    <row r="52" spans="1:17" ht="12" customHeight="1" x14ac:dyDescent="0.2">
      <c r="A52" s="23" t="s">
        <v>59</v>
      </c>
      <c r="B52" s="2"/>
      <c r="C52" s="87">
        <v>364.7</v>
      </c>
      <c r="D52" s="79">
        <v>10000</v>
      </c>
      <c r="E52" s="80">
        <v>371.7</v>
      </c>
      <c r="F52" s="81">
        <v>13200</v>
      </c>
      <c r="G52" s="88">
        <f t="shared" si="1"/>
        <v>695.03</v>
      </c>
      <c r="H52" s="89">
        <f t="shared" si="2"/>
        <v>834.03</v>
      </c>
      <c r="I52" s="89">
        <f t="shared" si="3"/>
        <v>973.04</v>
      </c>
      <c r="J52" s="89">
        <f t="shared" si="4"/>
        <v>1112.04</v>
      </c>
      <c r="K52" s="89">
        <f t="shared" si="5"/>
        <v>1251.05</v>
      </c>
      <c r="L52" s="89">
        <f t="shared" si="6"/>
        <v>1529.06</v>
      </c>
      <c r="M52" s="89">
        <f t="shared" si="7"/>
        <v>1807.07</v>
      </c>
      <c r="N52" s="89">
        <f t="shared" si="8"/>
        <v>2085.08</v>
      </c>
      <c r="O52" s="90">
        <f t="shared" si="9"/>
        <v>2502.1</v>
      </c>
      <c r="P52" s="86"/>
    </row>
    <row r="53" spans="1:17" ht="12" customHeight="1" x14ac:dyDescent="0.2">
      <c r="A53" s="23" t="s">
        <v>60</v>
      </c>
      <c r="B53" s="2"/>
      <c r="C53" s="87">
        <v>117.1</v>
      </c>
      <c r="D53" s="79">
        <v>5500</v>
      </c>
      <c r="E53" s="80">
        <v>115.7</v>
      </c>
      <c r="F53" s="81">
        <v>5720</v>
      </c>
      <c r="G53" s="88">
        <f t="shared" si="1"/>
        <v>702.77</v>
      </c>
      <c r="H53" s="89">
        <f t="shared" si="2"/>
        <v>843.32</v>
      </c>
      <c r="I53" s="89">
        <f t="shared" si="3"/>
        <v>983.87</v>
      </c>
      <c r="J53" s="89">
        <f t="shared" si="4"/>
        <v>1124.43</v>
      </c>
      <c r="K53" s="89">
        <f t="shared" si="5"/>
        <v>1264.98</v>
      </c>
      <c r="L53" s="89">
        <f t="shared" si="6"/>
        <v>1546.09</v>
      </c>
      <c r="M53" s="89">
        <f t="shared" si="7"/>
        <v>1827.19</v>
      </c>
      <c r="N53" s="89">
        <f t="shared" si="8"/>
        <v>2108.3000000000002</v>
      </c>
      <c r="O53" s="90">
        <f t="shared" si="9"/>
        <v>2529.96</v>
      </c>
      <c r="P53" s="86"/>
    </row>
    <row r="54" spans="1:17" ht="12" customHeight="1" x14ac:dyDescent="0.2">
      <c r="A54" s="23" t="s">
        <v>61</v>
      </c>
      <c r="B54" s="2"/>
      <c r="C54" s="87">
        <v>4446.3</v>
      </c>
      <c r="D54" s="79">
        <v>232964</v>
      </c>
      <c r="E54" s="80">
        <v>4492.8</v>
      </c>
      <c r="F54" s="81">
        <v>240273</v>
      </c>
      <c r="G54" s="88">
        <f t="shared" si="1"/>
        <v>705.01</v>
      </c>
      <c r="H54" s="89">
        <f t="shared" si="2"/>
        <v>846.01</v>
      </c>
      <c r="I54" s="89">
        <f t="shared" si="3"/>
        <v>987.02</v>
      </c>
      <c r="J54" s="89">
        <f t="shared" si="4"/>
        <v>1128.02</v>
      </c>
      <c r="K54" s="89">
        <f t="shared" si="5"/>
        <v>1269.02</v>
      </c>
      <c r="L54" s="89">
        <f t="shared" si="6"/>
        <v>1551.02</v>
      </c>
      <c r="M54" s="89">
        <f t="shared" si="7"/>
        <v>1833.03</v>
      </c>
      <c r="N54" s="89">
        <f t="shared" si="8"/>
        <v>2115.0300000000002</v>
      </c>
      <c r="O54" s="90">
        <f t="shared" si="9"/>
        <v>2538.04</v>
      </c>
      <c r="P54" s="86"/>
    </row>
    <row r="55" spans="1:17" ht="12" customHeight="1" x14ac:dyDescent="0.2">
      <c r="A55" s="23" t="s">
        <v>62</v>
      </c>
      <c r="B55" s="2"/>
      <c r="C55" s="87">
        <v>8.5</v>
      </c>
      <c r="D55" s="79">
        <v>0</v>
      </c>
      <c r="E55" s="80">
        <v>9.1999999999999993</v>
      </c>
      <c r="F55" s="81">
        <v>0</v>
      </c>
      <c r="G55" s="88">
        <f t="shared" si="1"/>
        <v>675.3</v>
      </c>
      <c r="H55" s="89">
        <f t="shared" si="2"/>
        <v>810.36</v>
      </c>
      <c r="I55" s="89">
        <f>ROUND($K55/9*7,2)</f>
        <v>945.42</v>
      </c>
      <c r="J55" s="89">
        <f t="shared" si="4"/>
        <v>1080.48</v>
      </c>
      <c r="K55" s="89">
        <f t="shared" si="5"/>
        <v>1215.54</v>
      </c>
      <c r="L55" s="89">
        <f t="shared" si="6"/>
        <v>1485.66</v>
      </c>
      <c r="M55" s="89">
        <f t="shared" si="7"/>
        <v>1755.78</v>
      </c>
      <c r="N55" s="89">
        <f t="shared" si="8"/>
        <v>2025.9</v>
      </c>
      <c r="O55" s="90">
        <f t="shared" si="9"/>
        <v>2431.08</v>
      </c>
      <c r="P55" s="86"/>
    </row>
    <row r="56" spans="1:17" ht="12" customHeight="1" x14ac:dyDescent="0.2">
      <c r="A56" s="23"/>
      <c r="B56" s="2"/>
      <c r="C56" s="87"/>
      <c r="D56" s="92"/>
      <c r="E56" s="93"/>
      <c r="F56" s="92"/>
      <c r="G56" s="94"/>
      <c r="H56" s="95"/>
      <c r="I56" s="95"/>
      <c r="J56" s="95"/>
      <c r="K56" s="95"/>
      <c r="L56" s="95"/>
      <c r="M56" s="95"/>
      <c r="N56" s="95"/>
      <c r="O56" s="96"/>
      <c r="Q56" s="97"/>
    </row>
    <row r="57" spans="1:17" ht="12" customHeight="1" x14ac:dyDescent="0.2">
      <c r="A57" s="29" t="s">
        <v>63</v>
      </c>
      <c r="B57" s="30"/>
      <c r="C57" s="98">
        <f>SUM(C22:C56)</f>
        <v>59212.900000000009</v>
      </c>
      <c r="D57" s="99">
        <f>SUM(D22:D56)</f>
        <v>1524141.85</v>
      </c>
      <c r="E57" s="98">
        <f>SUM(E22:E56)</f>
        <v>60356.699999999983</v>
      </c>
      <c r="F57" s="100">
        <f>SUM(F22:F56)</f>
        <v>1657859</v>
      </c>
      <c r="G57" s="101"/>
      <c r="H57" s="102"/>
      <c r="I57" s="102"/>
      <c r="J57" s="102"/>
      <c r="K57" s="102"/>
      <c r="L57" s="102"/>
      <c r="M57" s="102"/>
      <c r="N57" s="102"/>
      <c r="O57" s="103"/>
    </row>
    <row r="58" spans="1:17" ht="12" customHeight="1" x14ac:dyDescent="0.2">
      <c r="C58" s="104"/>
      <c r="D58" s="104"/>
      <c r="E58" s="104"/>
      <c r="F58" s="104"/>
      <c r="G58" s="104"/>
      <c r="H58" s="5"/>
      <c r="I58" s="5"/>
      <c r="J58" s="5"/>
      <c r="K58" s="5"/>
      <c r="L58" s="5"/>
      <c r="M58" s="5"/>
      <c r="N58" s="5"/>
      <c r="O58" s="5"/>
    </row>
    <row r="59" spans="1:17" ht="12" customHeight="1" x14ac:dyDescent="0.2">
      <c r="A59" s="55" t="str">
        <f>A16</f>
        <v>2016/17</v>
      </c>
      <c r="B59" s="6" t="s">
        <v>64</v>
      </c>
      <c r="C59" s="6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7" ht="12" customHeight="1" x14ac:dyDescent="0.2">
      <c r="A60" s="35"/>
      <c r="B60" s="36"/>
      <c r="C60" s="36"/>
      <c r="D60" s="36"/>
      <c r="E60" s="36"/>
      <c r="F60" s="38"/>
      <c r="G60" s="105" t="s">
        <v>65</v>
      </c>
      <c r="H60" s="59"/>
      <c r="I60" s="59"/>
      <c r="J60" s="59"/>
      <c r="K60" s="59"/>
      <c r="L60" s="59"/>
      <c r="M60" s="59"/>
      <c r="N60" s="59"/>
      <c r="O60" s="60"/>
    </row>
    <row r="61" spans="1:17" ht="12" customHeight="1" x14ac:dyDescent="0.2">
      <c r="A61" s="61" t="s">
        <v>22</v>
      </c>
      <c r="B61" s="6"/>
      <c r="C61" s="6"/>
      <c r="D61" s="6"/>
      <c r="E61" s="106"/>
      <c r="F61" s="28"/>
      <c r="G61" s="22" t="s">
        <v>6</v>
      </c>
      <c r="H61" s="20" t="s">
        <v>6</v>
      </c>
      <c r="I61" s="20" t="s">
        <v>6</v>
      </c>
      <c r="J61" s="20" t="s">
        <v>6</v>
      </c>
      <c r="K61" s="20" t="s">
        <v>6</v>
      </c>
      <c r="L61" s="20" t="s">
        <v>6</v>
      </c>
      <c r="M61" s="20" t="s">
        <v>6</v>
      </c>
      <c r="N61" s="20" t="s">
        <v>6</v>
      </c>
      <c r="O61" s="21" t="s">
        <v>6</v>
      </c>
    </row>
    <row r="62" spans="1:17" ht="12" customHeight="1" x14ac:dyDescent="0.2">
      <c r="A62" s="23"/>
      <c r="B62" s="2"/>
      <c r="C62" s="2"/>
      <c r="D62" s="2"/>
      <c r="E62" s="27"/>
      <c r="F62" s="25"/>
      <c r="G62" s="26" t="s">
        <v>7</v>
      </c>
      <c r="H62" s="27" t="s">
        <v>8</v>
      </c>
      <c r="I62" s="27" t="s">
        <v>9</v>
      </c>
      <c r="J62" s="27" t="s">
        <v>10</v>
      </c>
      <c r="K62" s="27" t="s">
        <v>11</v>
      </c>
      <c r="L62" s="27" t="s">
        <v>12</v>
      </c>
      <c r="M62" s="27" t="s">
        <v>13</v>
      </c>
      <c r="N62" s="27" t="s">
        <v>14</v>
      </c>
      <c r="O62" s="28" t="s">
        <v>15</v>
      </c>
    </row>
    <row r="63" spans="1:17" ht="12" customHeight="1" x14ac:dyDescent="0.2">
      <c r="A63" s="23"/>
      <c r="B63" s="2"/>
      <c r="C63" s="2"/>
      <c r="D63" s="2"/>
      <c r="E63" s="2"/>
      <c r="F63" s="107"/>
      <c r="G63" s="67" t="s">
        <v>16</v>
      </c>
      <c r="H63" s="68" t="s">
        <v>16</v>
      </c>
      <c r="I63" s="68" t="s">
        <v>16</v>
      </c>
      <c r="J63" s="68" t="s">
        <v>16</v>
      </c>
      <c r="K63" s="68" t="s">
        <v>16</v>
      </c>
      <c r="L63" s="68" t="s">
        <v>16</v>
      </c>
      <c r="M63" s="68" t="s">
        <v>16</v>
      </c>
      <c r="N63" s="68" t="s">
        <v>16</v>
      </c>
      <c r="O63" s="69" t="s">
        <v>16</v>
      </c>
    </row>
    <row r="64" spans="1:17" ht="12" customHeight="1" x14ac:dyDescent="0.2">
      <c r="A64" s="35" t="s">
        <v>28</v>
      </c>
      <c r="B64" s="36"/>
      <c r="C64" s="36"/>
      <c r="D64" s="36"/>
      <c r="E64" s="36"/>
      <c r="F64" s="108"/>
      <c r="G64" s="109">
        <f t="shared" ref="G64:O79" si="10">G21+G$11+G$12</f>
        <v>789.55</v>
      </c>
      <c r="H64" s="110">
        <f t="shared" si="10"/>
        <v>947.45999999999992</v>
      </c>
      <c r="I64" s="110">
        <f t="shared" si="10"/>
        <v>1105.3800000000001</v>
      </c>
      <c r="J64" s="110">
        <f t="shared" si="10"/>
        <v>1263.28</v>
      </c>
      <c r="K64" s="110">
        <f t="shared" si="10"/>
        <v>1421.2</v>
      </c>
      <c r="L64" s="110">
        <f t="shared" si="10"/>
        <v>1737.02</v>
      </c>
      <c r="M64" s="110">
        <f t="shared" si="10"/>
        <v>2052.8399999999997</v>
      </c>
      <c r="N64" s="110">
        <f t="shared" si="10"/>
        <v>2368.6600000000003</v>
      </c>
      <c r="O64" s="111">
        <f t="shared" si="10"/>
        <v>2842.39</v>
      </c>
    </row>
    <row r="65" spans="1:15" s="48" customFormat="1" ht="12" customHeight="1" x14ac:dyDescent="0.2">
      <c r="A65" s="76" t="s">
        <v>29</v>
      </c>
      <c r="B65" s="77"/>
      <c r="C65" s="77"/>
      <c r="D65" s="77"/>
      <c r="E65" s="112"/>
      <c r="F65" s="77"/>
      <c r="G65" s="113">
        <f t="shared" si="10"/>
        <v>800.38</v>
      </c>
      <c r="H65" s="114">
        <f t="shared" si="10"/>
        <v>960.45999999999992</v>
      </c>
      <c r="I65" s="114">
        <f t="shared" si="10"/>
        <v>1120.5500000000002</v>
      </c>
      <c r="J65" s="114">
        <f t="shared" si="10"/>
        <v>1280.6099999999999</v>
      </c>
      <c r="K65" s="114">
        <f t="shared" si="10"/>
        <v>1440.7</v>
      </c>
      <c r="L65" s="114">
        <f t="shared" si="10"/>
        <v>1760.85</v>
      </c>
      <c r="M65" s="114">
        <f t="shared" si="10"/>
        <v>2081.0099999999998</v>
      </c>
      <c r="N65" s="114">
        <f t="shared" si="10"/>
        <v>2401.1600000000003</v>
      </c>
      <c r="O65" s="115">
        <f t="shared" si="10"/>
        <v>2881.39</v>
      </c>
    </row>
    <row r="66" spans="1:15" ht="12" customHeight="1" x14ac:dyDescent="0.2">
      <c r="A66" s="23" t="s">
        <v>30</v>
      </c>
      <c r="B66" s="2"/>
      <c r="C66" s="2"/>
      <c r="D66" s="2"/>
      <c r="E66" s="116"/>
      <c r="F66" s="2"/>
      <c r="G66" s="117">
        <f t="shared" si="10"/>
        <v>802.09</v>
      </c>
      <c r="H66" s="118">
        <f t="shared" si="10"/>
        <v>962.50999999999988</v>
      </c>
      <c r="I66" s="118">
        <f t="shared" si="10"/>
        <v>1122.94</v>
      </c>
      <c r="J66" s="118">
        <f t="shared" si="10"/>
        <v>1283.3499999999999</v>
      </c>
      <c r="K66" s="118">
        <f t="shared" si="10"/>
        <v>1443.78</v>
      </c>
      <c r="L66" s="118">
        <f t="shared" si="10"/>
        <v>1764.62</v>
      </c>
      <c r="M66" s="118">
        <f t="shared" si="10"/>
        <v>2085.46</v>
      </c>
      <c r="N66" s="118">
        <f t="shared" si="10"/>
        <v>2406.2900000000004</v>
      </c>
      <c r="O66" s="119">
        <f t="shared" si="10"/>
        <v>2887.5499999999997</v>
      </c>
    </row>
    <row r="67" spans="1:15" s="2" customFormat="1" ht="12" customHeight="1" x14ac:dyDescent="0.2">
      <c r="A67" s="23" t="s">
        <v>31</v>
      </c>
      <c r="E67" s="116"/>
      <c r="G67" s="117">
        <f t="shared" si="10"/>
        <v>795.17</v>
      </c>
      <c r="H67" s="118">
        <f t="shared" si="10"/>
        <v>954.19999999999993</v>
      </c>
      <c r="I67" s="118">
        <f t="shared" si="10"/>
        <v>1113.24</v>
      </c>
      <c r="J67" s="118">
        <f t="shared" si="10"/>
        <v>1272.27</v>
      </c>
      <c r="K67" s="118">
        <f t="shared" si="10"/>
        <v>1431.3100000000002</v>
      </c>
      <c r="L67" s="118">
        <f t="shared" si="10"/>
        <v>1749.38</v>
      </c>
      <c r="M67" s="118">
        <f t="shared" si="10"/>
        <v>2067.44</v>
      </c>
      <c r="N67" s="118">
        <f t="shared" si="10"/>
        <v>2385.5100000000002</v>
      </c>
      <c r="O67" s="119">
        <f t="shared" si="10"/>
        <v>2862.61</v>
      </c>
    </row>
    <row r="68" spans="1:15" ht="12" customHeight="1" x14ac:dyDescent="0.2">
      <c r="A68" s="23" t="s">
        <v>32</v>
      </c>
      <c r="B68" s="2"/>
      <c r="C68" s="2"/>
      <c r="D68" s="2"/>
      <c r="E68" s="116"/>
      <c r="F68" s="2"/>
      <c r="G68" s="117">
        <f t="shared" si="10"/>
        <v>793.44</v>
      </c>
      <c r="H68" s="118">
        <f t="shared" si="10"/>
        <v>952.12999999999988</v>
      </c>
      <c r="I68" s="118">
        <f t="shared" si="10"/>
        <v>1110.8200000000002</v>
      </c>
      <c r="J68" s="118">
        <f t="shared" si="10"/>
        <v>1269.5</v>
      </c>
      <c r="K68" s="118">
        <f t="shared" si="10"/>
        <v>1428.2</v>
      </c>
      <c r="L68" s="118">
        <f t="shared" si="10"/>
        <v>1745.58</v>
      </c>
      <c r="M68" s="118">
        <f t="shared" si="10"/>
        <v>2062.9499999999998</v>
      </c>
      <c r="N68" s="118">
        <f t="shared" si="10"/>
        <v>2380.33</v>
      </c>
      <c r="O68" s="119">
        <f t="shared" si="10"/>
        <v>2856.39</v>
      </c>
    </row>
    <row r="69" spans="1:15" ht="12" customHeight="1" x14ac:dyDescent="0.2">
      <c r="A69" s="23" t="s">
        <v>33</v>
      </c>
      <c r="B69" s="2"/>
      <c r="C69" s="2"/>
      <c r="D69" s="2"/>
      <c r="E69" s="116"/>
      <c r="F69" s="2"/>
      <c r="G69" s="117">
        <f t="shared" si="10"/>
        <v>789.55</v>
      </c>
      <c r="H69" s="118">
        <f t="shared" si="10"/>
        <v>947.45999999999992</v>
      </c>
      <c r="I69" s="118">
        <f t="shared" si="10"/>
        <v>1105.3800000000001</v>
      </c>
      <c r="J69" s="118">
        <f t="shared" si="10"/>
        <v>1263.28</v>
      </c>
      <c r="K69" s="118">
        <f t="shared" si="10"/>
        <v>1421.2</v>
      </c>
      <c r="L69" s="118">
        <f t="shared" si="10"/>
        <v>1737.02</v>
      </c>
      <c r="M69" s="118">
        <f t="shared" si="10"/>
        <v>2052.8399999999997</v>
      </c>
      <c r="N69" s="118">
        <f t="shared" si="10"/>
        <v>2368.6600000000003</v>
      </c>
      <c r="O69" s="119">
        <f t="shared" si="10"/>
        <v>2842.39</v>
      </c>
    </row>
    <row r="70" spans="1:15" ht="12" customHeight="1" x14ac:dyDescent="0.2">
      <c r="A70" s="23" t="s">
        <v>34</v>
      </c>
      <c r="B70" s="2"/>
      <c r="C70" s="2"/>
      <c r="D70" s="2"/>
      <c r="E70" s="116"/>
      <c r="F70" s="2"/>
      <c r="G70" s="117">
        <f t="shared" si="10"/>
        <v>805.57</v>
      </c>
      <c r="H70" s="118">
        <f t="shared" si="10"/>
        <v>966.68</v>
      </c>
      <c r="I70" s="118">
        <f t="shared" si="10"/>
        <v>1127.8000000000002</v>
      </c>
      <c r="J70" s="118">
        <f t="shared" si="10"/>
        <v>1288.9099999999999</v>
      </c>
      <c r="K70" s="118">
        <f t="shared" si="10"/>
        <v>1450.03</v>
      </c>
      <c r="L70" s="118">
        <f t="shared" si="10"/>
        <v>1772.2600000000002</v>
      </c>
      <c r="M70" s="118">
        <f t="shared" si="10"/>
        <v>2094.48</v>
      </c>
      <c r="N70" s="118">
        <f t="shared" si="10"/>
        <v>2416.71</v>
      </c>
      <c r="O70" s="119">
        <f t="shared" si="10"/>
        <v>2900.0499999999997</v>
      </c>
    </row>
    <row r="71" spans="1:15" ht="12" customHeight="1" x14ac:dyDescent="0.2">
      <c r="A71" s="23" t="s">
        <v>35</v>
      </c>
      <c r="B71" s="2"/>
      <c r="C71" s="2"/>
      <c r="D71" s="2"/>
      <c r="E71" s="116"/>
      <c r="F71" s="2"/>
      <c r="G71" s="117">
        <f t="shared" si="10"/>
        <v>800.07</v>
      </c>
      <c r="H71" s="118">
        <f t="shared" si="10"/>
        <v>960.08999999999992</v>
      </c>
      <c r="I71" s="118">
        <f t="shared" si="10"/>
        <v>1120.1100000000001</v>
      </c>
      <c r="J71" s="118">
        <f t="shared" si="10"/>
        <v>1280.1199999999999</v>
      </c>
      <c r="K71" s="118">
        <f t="shared" si="10"/>
        <v>1440.14</v>
      </c>
      <c r="L71" s="118">
        <f t="shared" si="10"/>
        <v>1760.17</v>
      </c>
      <c r="M71" s="118">
        <f t="shared" si="10"/>
        <v>2080.1999999999998</v>
      </c>
      <c r="N71" s="118">
        <f t="shared" si="10"/>
        <v>2400.23</v>
      </c>
      <c r="O71" s="119">
        <f t="shared" si="10"/>
        <v>2880.27</v>
      </c>
    </row>
    <row r="72" spans="1:15" ht="12" customHeight="1" x14ac:dyDescent="0.2">
      <c r="A72" s="23" t="s">
        <v>36</v>
      </c>
      <c r="B72" s="2"/>
      <c r="C72" s="2"/>
      <c r="D72" s="2"/>
      <c r="E72" s="116"/>
      <c r="F72" s="2"/>
      <c r="G72" s="117">
        <f t="shared" si="10"/>
        <v>799.98</v>
      </c>
      <c r="H72" s="118">
        <f t="shared" si="10"/>
        <v>959.9799999999999</v>
      </c>
      <c r="I72" s="118">
        <f t="shared" si="10"/>
        <v>1119.99</v>
      </c>
      <c r="J72" s="118">
        <f t="shared" si="10"/>
        <v>1279.97</v>
      </c>
      <c r="K72" s="118">
        <f t="shared" si="10"/>
        <v>1439.98</v>
      </c>
      <c r="L72" s="118">
        <f t="shared" si="10"/>
        <v>1759.9699999999998</v>
      </c>
      <c r="M72" s="118">
        <f t="shared" si="10"/>
        <v>2079.9699999999998</v>
      </c>
      <c r="N72" s="118">
        <f t="shared" si="10"/>
        <v>2399.96</v>
      </c>
      <c r="O72" s="119">
        <f t="shared" si="10"/>
        <v>2879.95</v>
      </c>
    </row>
    <row r="73" spans="1:15" ht="12" customHeight="1" x14ac:dyDescent="0.2">
      <c r="A73" s="23" t="s">
        <v>37</v>
      </c>
      <c r="B73" s="2"/>
      <c r="C73" s="2"/>
      <c r="D73" s="2"/>
      <c r="E73" s="116"/>
      <c r="F73" s="2"/>
      <c r="G73" s="117">
        <f t="shared" si="10"/>
        <v>807.82</v>
      </c>
      <c r="H73" s="118">
        <f t="shared" si="10"/>
        <v>969.37999999999988</v>
      </c>
      <c r="I73" s="118">
        <f t="shared" si="10"/>
        <v>1130.95</v>
      </c>
      <c r="J73" s="118">
        <f t="shared" si="10"/>
        <v>1292.51</v>
      </c>
      <c r="K73" s="118">
        <f t="shared" si="10"/>
        <v>1454.0800000000002</v>
      </c>
      <c r="L73" s="118">
        <f t="shared" si="10"/>
        <v>1777.21</v>
      </c>
      <c r="M73" s="118">
        <f t="shared" si="10"/>
        <v>2100.33</v>
      </c>
      <c r="N73" s="118">
        <f t="shared" si="10"/>
        <v>2423.46</v>
      </c>
      <c r="O73" s="119">
        <f t="shared" si="10"/>
        <v>2908.15</v>
      </c>
    </row>
    <row r="74" spans="1:15" ht="12" customHeight="1" x14ac:dyDescent="0.2">
      <c r="A74" s="23" t="s">
        <v>38</v>
      </c>
      <c r="B74" s="2"/>
      <c r="C74" s="2"/>
      <c r="D74" s="2"/>
      <c r="E74" s="116"/>
      <c r="F74" s="2"/>
      <c r="G74" s="117">
        <f t="shared" si="10"/>
        <v>806.66</v>
      </c>
      <c r="H74" s="118">
        <f t="shared" si="10"/>
        <v>967.9899999999999</v>
      </c>
      <c r="I74" s="118">
        <f t="shared" si="10"/>
        <v>1129.3300000000002</v>
      </c>
      <c r="J74" s="118">
        <f t="shared" si="10"/>
        <v>1290.6499999999999</v>
      </c>
      <c r="K74" s="118">
        <f t="shared" si="10"/>
        <v>1451.99</v>
      </c>
      <c r="L74" s="118">
        <f t="shared" si="10"/>
        <v>1774.65</v>
      </c>
      <c r="M74" s="118">
        <f t="shared" si="10"/>
        <v>2097.31</v>
      </c>
      <c r="N74" s="118">
        <f t="shared" si="10"/>
        <v>2419.98</v>
      </c>
      <c r="O74" s="119">
        <f t="shared" si="10"/>
        <v>2903.97</v>
      </c>
    </row>
    <row r="75" spans="1:15" ht="12" customHeight="1" x14ac:dyDescent="0.2">
      <c r="A75" s="23" t="s">
        <v>39</v>
      </c>
      <c r="B75" s="2"/>
      <c r="C75" s="2"/>
      <c r="D75" s="2"/>
      <c r="E75" s="116"/>
      <c r="F75" s="2"/>
      <c r="G75" s="117">
        <f t="shared" si="10"/>
        <v>806.38</v>
      </c>
      <c r="H75" s="118">
        <f t="shared" si="10"/>
        <v>967.64999999999986</v>
      </c>
      <c r="I75" s="118">
        <f t="shared" si="10"/>
        <v>1128.94</v>
      </c>
      <c r="J75" s="118">
        <f t="shared" si="10"/>
        <v>1290.2</v>
      </c>
      <c r="K75" s="118">
        <f t="shared" si="10"/>
        <v>1451.49</v>
      </c>
      <c r="L75" s="118">
        <f t="shared" si="10"/>
        <v>1774.04</v>
      </c>
      <c r="M75" s="118">
        <f t="shared" si="10"/>
        <v>2096.5899999999997</v>
      </c>
      <c r="N75" s="118">
        <f t="shared" si="10"/>
        <v>2419.1400000000003</v>
      </c>
      <c r="O75" s="119">
        <f t="shared" si="10"/>
        <v>2902.97</v>
      </c>
    </row>
    <row r="76" spans="1:15" ht="12" customHeight="1" x14ac:dyDescent="0.2">
      <c r="A76" s="23" t="s">
        <v>40</v>
      </c>
      <c r="B76" s="2"/>
      <c r="C76" s="2"/>
      <c r="D76" s="2"/>
      <c r="E76" s="116"/>
      <c r="F76" s="2"/>
      <c r="G76" s="117">
        <f t="shared" si="10"/>
        <v>814.54</v>
      </c>
      <c r="H76" s="118">
        <f t="shared" si="10"/>
        <v>977.44999999999993</v>
      </c>
      <c r="I76" s="118">
        <f t="shared" si="10"/>
        <v>1140.3700000000001</v>
      </c>
      <c r="J76" s="118">
        <f t="shared" si="10"/>
        <v>1303.27</v>
      </c>
      <c r="K76" s="118">
        <f t="shared" si="10"/>
        <v>1466.19</v>
      </c>
      <c r="L76" s="118">
        <f t="shared" si="10"/>
        <v>1792.0100000000002</v>
      </c>
      <c r="M76" s="118">
        <f t="shared" si="10"/>
        <v>2117.83</v>
      </c>
      <c r="N76" s="118">
        <f t="shared" si="10"/>
        <v>2443.6400000000003</v>
      </c>
      <c r="O76" s="119">
        <f t="shared" si="10"/>
        <v>2932.37</v>
      </c>
    </row>
    <row r="77" spans="1:15" s="48" customFormat="1" ht="12" customHeight="1" x14ac:dyDescent="0.2">
      <c r="A77" s="44" t="s">
        <v>41</v>
      </c>
      <c r="B77" s="77"/>
      <c r="C77" s="77"/>
      <c r="D77" s="77"/>
      <c r="E77" s="112"/>
      <c r="F77" s="77"/>
      <c r="G77" s="113">
        <f t="shared" si="10"/>
        <v>802.03</v>
      </c>
      <c r="H77" s="114">
        <f t="shared" si="10"/>
        <v>962.43999999999994</v>
      </c>
      <c r="I77" s="114">
        <f t="shared" si="10"/>
        <v>1122.8600000000001</v>
      </c>
      <c r="J77" s="114">
        <f t="shared" si="10"/>
        <v>1283.25</v>
      </c>
      <c r="K77" s="114">
        <f t="shared" si="10"/>
        <v>1443.67</v>
      </c>
      <c r="L77" s="114">
        <f t="shared" si="10"/>
        <v>1764.48</v>
      </c>
      <c r="M77" s="114">
        <f t="shared" si="10"/>
        <v>2085.2999999999997</v>
      </c>
      <c r="N77" s="114">
        <f t="shared" si="10"/>
        <v>2406.11</v>
      </c>
      <c r="O77" s="115">
        <f t="shared" si="10"/>
        <v>2887.33</v>
      </c>
    </row>
    <row r="78" spans="1:15" s="48" customFormat="1" ht="12" customHeight="1" x14ac:dyDescent="0.2">
      <c r="A78" s="44" t="s">
        <v>42</v>
      </c>
      <c r="B78" s="77"/>
      <c r="C78" s="77"/>
      <c r="D78" s="77"/>
      <c r="E78" s="112"/>
      <c r="F78" s="77"/>
      <c r="G78" s="113">
        <f t="shared" si="10"/>
        <v>806.66</v>
      </c>
      <c r="H78" s="114">
        <f t="shared" si="10"/>
        <v>967.9899999999999</v>
      </c>
      <c r="I78" s="114">
        <f t="shared" si="10"/>
        <v>1129.3400000000001</v>
      </c>
      <c r="J78" s="114">
        <f t="shared" si="10"/>
        <v>1290.6599999999999</v>
      </c>
      <c r="K78" s="114">
        <f t="shared" si="10"/>
        <v>1452</v>
      </c>
      <c r="L78" s="114">
        <f t="shared" si="10"/>
        <v>1774.6599999999999</v>
      </c>
      <c r="M78" s="114">
        <f t="shared" si="10"/>
        <v>2097.33</v>
      </c>
      <c r="N78" s="114">
        <f t="shared" si="10"/>
        <v>2419.9900000000002</v>
      </c>
      <c r="O78" s="115">
        <f t="shared" si="10"/>
        <v>2903.99</v>
      </c>
    </row>
    <row r="79" spans="1:15" s="48" customFormat="1" ht="12" customHeight="1" x14ac:dyDescent="0.2">
      <c r="A79" s="44" t="s">
        <v>43</v>
      </c>
      <c r="B79" s="77"/>
      <c r="C79" s="77"/>
      <c r="D79" s="77"/>
      <c r="E79" s="112"/>
      <c r="F79" s="77"/>
      <c r="G79" s="113">
        <f t="shared" si="10"/>
        <v>796.25</v>
      </c>
      <c r="H79" s="114">
        <f t="shared" si="10"/>
        <v>955.49999999999989</v>
      </c>
      <c r="I79" s="114">
        <f t="shared" si="10"/>
        <v>1114.76</v>
      </c>
      <c r="J79" s="114">
        <f t="shared" si="10"/>
        <v>1274</v>
      </c>
      <c r="K79" s="114">
        <f t="shared" si="10"/>
        <v>1433.26</v>
      </c>
      <c r="L79" s="114">
        <f t="shared" si="10"/>
        <v>1751.7600000000002</v>
      </c>
      <c r="M79" s="114">
        <f t="shared" si="10"/>
        <v>2070.2599999999998</v>
      </c>
      <c r="N79" s="114">
        <f t="shared" si="10"/>
        <v>2388.7600000000002</v>
      </c>
      <c r="O79" s="115">
        <f t="shared" si="10"/>
        <v>2866.5099999999998</v>
      </c>
    </row>
    <row r="80" spans="1:15" s="48" customFormat="1" ht="12" customHeight="1" x14ac:dyDescent="0.2">
      <c r="A80" s="44" t="s">
        <v>44</v>
      </c>
      <c r="B80" s="77"/>
      <c r="C80" s="77"/>
      <c r="D80" s="77"/>
      <c r="E80" s="112"/>
      <c r="F80" s="77"/>
      <c r="G80" s="113">
        <f t="shared" ref="G80:O95" si="11">G37+G$11+G$12</f>
        <v>801.46</v>
      </c>
      <c r="H80" s="114">
        <f t="shared" si="11"/>
        <v>961.74999999999989</v>
      </c>
      <c r="I80" s="114">
        <f t="shared" si="11"/>
        <v>1122.0600000000002</v>
      </c>
      <c r="J80" s="114">
        <f t="shared" si="11"/>
        <v>1282.3399999999999</v>
      </c>
      <c r="K80" s="114">
        <f t="shared" si="11"/>
        <v>1442.64</v>
      </c>
      <c r="L80" s="114">
        <f t="shared" si="11"/>
        <v>1763.2199999999998</v>
      </c>
      <c r="M80" s="114">
        <f t="shared" si="11"/>
        <v>2083.81</v>
      </c>
      <c r="N80" s="114">
        <f t="shared" si="11"/>
        <v>2404.3900000000003</v>
      </c>
      <c r="O80" s="115">
        <f t="shared" si="11"/>
        <v>2885.27</v>
      </c>
    </row>
    <row r="81" spans="1:15" s="48" customFormat="1" ht="12" customHeight="1" x14ac:dyDescent="0.2">
      <c r="A81" s="44" t="s">
        <v>45</v>
      </c>
      <c r="B81" s="77"/>
      <c r="C81" s="77"/>
      <c r="D81" s="77"/>
      <c r="E81" s="112"/>
      <c r="F81" s="77"/>
      <c r="G81" s="113">
        <f t="shared" si="11"/>
        <v>789.85</v>
      </c>
      <c r="H81" s="114">
        <f t="shared" si="11"/>
        <v>947.81999999999994</v>
      </c>
      <c r="I81" s="114">
        <f t="shared" si="11"/>
        <v>1105.8000000000002</v>
      </c>
      <c r="J81" s="114">
        <f t="shared" si="11"/>
        <v>1263.76</v>
      </c>
      <c r="K81" s="114">
        <f t="shared" si="11"/>
        <v>1421.74</v>
      </c>
      <c r="L81" s="114">
        <f t="shared" si="11"/>
        <v>1737.6799999999998</v>
      </c>
      <c r="M81" s="114">
        <f t="shared" si="11"/>
        <v>2053.62</v>
      </c>
      <c r="N81" s="114">
        <f t="shared" si="11"/>
        <v>2369.5600000000004</v>
      </c>
      <c r="O81" s="115">
        <f t="shared" si="11"/>
        <v>2843.47</v>
      </c>
    </row>
    <row r="82" spans="1:15" s="48" customFormat="1" ht="12" customHeight="1" x14ac:dyDescent="0.2">
      <c r="A82" s="44" t="s">
        <v>46</v>
      </c>
      <c r="B82" s="77"/>
      <c r="C82" s="77"/>
      <c r="D82" s="77"/>
      <c r="E82" s="112"/>
      <c r="F82" s="77"/>
      <c r="G82" s="113">
        <f t="shared" si="11"/>
        <v>798.23</v>
      </c>
      <c r="H82" s="114">
        <f t="shared" si="11"/>
        <v>957.86999999999989</v>
      </c>
      <c r="I82" s="114">
        <f t="shared" si="11"/>
        <v>1117.5300000000002</v>
      </c>
      <c r="J82" s="114">
        <f t="shared" si="11"/>
        <v>1277.1599999999999</v>
      </c>
      <c r="K82" s="114">
        <f t="shared" si="11"/>
        <v>1436.8200000000002</v>
      </c>
      <c r="L82" s="114">
        <f t="shared" si="11"/>
        <v>1756.1100000000001</v>
      </c>
      <c r="M82" s="114">
        <f t="shared" si="11"/>
        <v>2075.3999999999996</v>
      </c>
      <c r="N82" s="114">
        <f t="shared" si="11"/>
        <v>2394.69</v>
      </c>
      <c r="O82" s="115">
        <f t="shared" si="11"/>
        <v>2873.63</v>
      </c>
    </row>
    <row r="83" spans="1:15" s="48" customFormat="1" ht="12" customHeight="1" x14ac:dyDescent="0.2">
      <c r="A83" s="44" t="s">
        <v>47</v>
      </c>
      <c r="B83" s="77"/>
      <c r="C83" s="77"/>
      <c r="D83" s="77"/>
      <c r="E83" s="112"/>
      <c r="F83" s="77"/>
      <c r="G83" s="113">
        <f t="shared" si="11"/>
        <v>797.71</v>
      </c>
      <c r="H83" s="114">
        <f t="shared" si="11"/>
        <v>957.24999999999989</v>
      </c>
      <c r="I83" s="114">
        <f t="shared" si="11"/>
        <v>1116.8100000000002</v>
      </c>
      <c r="J83" s="114">
        <f t="shared" si="11"/>
        <v>1276.3399999999999</v>
      </c>
      <c r="K83" s="114">
        <f t="shared" si="11"/>
        <v>1435.89</v>
      </c>
      <c r="L83" s="114">
        <f t="shared" si="11"/>
        <v>1754.9699999999998</v>
      </c>
      <c r="M83" s="114">
        <f t="shared" si="11"/>
        <v>2074.06</v>
      </c>
      <c r="N83" s="114">
        <f t="shared" si="11"/>
        <v>2393.1400000000003</v>
      </c>
      <c r="O83" s="115">
        <f t="shared" si="11"/>
        <v>2871.77</v>
      </c>
    </row>
    <row r="84" spans="1:15" ht="12" customHeight="1" x14ac:dyDescent="0.2">
      <c r="A84" s="23" t="s">
        <v>48</v>
      </c>
      <c r="B84" s="2"/>
      <c r="C84" s="2"/>
      <c r="D84" s="2"/>
      <c r="E84" s="116"/>
      <c r="F84" s="2"/>
      <c r="G84" s="117">
        <f t="shared" si="11"/>
        <v>812.96</v>
      </c>
      <c r="H84" s="118">
        <f t="shared" si="11"/>
        <v>975.55</v>
      </c>
      <c r="I84" s="118">
        <f t="shared" si="11"/>
        <v>1138.1600000000001</v>
      </c>
      <c r="J84" s="118">
        <f t="shared" si="11"/>
        <v>1300.74</v>
      </c>
      <c r="K84" s="118">
        <f t="shared" si="11"/>
        <v>1463.3400000000001</v>
      </c>
      <c r="L84" s="118">
        <f t="shared" si="11"/>
        <v>1788.52</v>
      </c>
      <c r="M84" s="118">
        <f t="shared" si="11"/>
        <v>2113.71</v>
      </c>
      <c r="N84" s="118">
        <f t="shared" si="11"/>
        <v>2438.8900000000003</v>
      </c>
      <c r="O84" s="119">
        <f t="shared" si="11"/>
        <v>2926.67</v>
      </c>
    </row>
    <row r="85" spans="1:15" ht="12" customHeight="1" x14ac:dyDescent="0.2">
      <c r="A85" s="23" t="s">
        <v>49</v>
      </c>
      <c r="B85" s="2"/>
      <c r="C85" s="2"/>
      <c r="D85" s="2"/>
      <c r="E85" s="116"/>
      <c r="F85" s="2"/>
      <c r="G85" s="117">
        <f t="shared" si="11"/>
        <v>801.28</v>
      </c>
      <c r="H85" s="118">
        <f t="shared" si="11"/>
        <v>961.52999999999986</v>
      </c>
      <c r="I85" s="118">
        <f t="shared" si="11"/>
        <v>1121.8000000000002</v>
      </c>
      <c r="J85" s="118">
        <f t="shared" si="11"/>
        <v>1282.04</v>
      </c>
      <c r="K85" s="118">
        <f t="shared" si="11"/>
        <v>1442.3100000000002</v>
      </c>
      <c r="L85" s="118">
        <f t="shared" si="11"/>
        <v>1762.8200000000002</v>
      </c>
      <c r="M85" s="118">
        <f t="shared" si="11"/>
        <v>2083.33</v>
      </c>
      <c r="N85" s="118">
        <f t="shared" si="11"/>
        <v>2403.84</v>
      </c>
      <c r="O85" s="119">
        <f t="shared" si="11"/>
        <v>2884.61</v>
      </c>
    </row>
    <row r="86" spans="1:15" ht="12" customHeight="1" x14ac:dyDescent="0.2">
      <c r="A86" s="23" t="s">
        <v>50</v>
      </c>
      <c r="B86" s="2"/>
      <c r="C86" s="2"/>
      <c r="D86" s="2"/>
      <c r="E86" s="116"/>
      <c r="F86" s="2"/>
      <c r="G86" s="117">
        <f t="shared" si="11"/>
        <v>840.39</v>
      </c>
      <c r="H86" s="118">
        <f t="shared" si="11"/>
        <v>1008.4699999999999</v>
      </c>
      <c r="I86" s="118">
        <f t="shared" si="11"/>
        <v>1176.5500000000002</v>
      </c>
      <c r="J86" s="118">
        <f t="shared" si="11"/>
        <v>1344.62</v>
      </c>
      <c r="K86" s="118">
        <f t="shared" si="11"/>
        <v>1512.71</v>
      </c>
      <c r="L86" s="118">
        <f t="shared" si="11"/>
        <v>1848.87</v>
      </c>
      <c r="M86" s="118">
        <f t="shared" si="11"/>
        <v>2185.02</v>
      </c>
      <c r="N86" s="118">
        <f t="shared" si="11"/>
        <v>2521.1800000000003</v>
      </c>
      <c r="O86" s="119">
        <f t="shared" si="11"/>
        <v>3025.41</v>
      </c>
    </row>
    <row r="87" spans="1:15" ht="12" customHeight="1" x14ac:dyDescent="0.2">
      <c r="A87" s="23" t="s">
        <v>51</v>
      </c>
      <c r="B87" s="2"/>
      <c r="C87" s="2"/>
      <c r="D87" s="2"/>
      <c r="E87" s="116"/>
      <c r="F87" s="2"/>
      <c r="G87" s="117">
        <f t="shared" si="11"/>
        <v>800.21</v>
      </c>
      <c r="H87" s="118">
        <f t="shared" si="11"/>
        <v>960.24999999999989</v>
      </c>
      <c r="I87" s="118">
        <f t="shared" si="11"/>
        <v>1120.3100000000002</v>
      </c>
      <c r="J87" s="118">
        <f t="shared" si="11"/>
        <v>1280.3399999999999</v>
      </c>
      <c r="K87" s="118">
        <f t="shared" si="11"/>
        <v>1440.39</v>
      </c>
      <c r="L87" s="118">
        <f t="shared" si="11"/>
        <v>1760.4699999999998</v>
      </c>
      <c r="M87" s="118">
        <f t="shared" si="11"/>
        <v>2080.56</v>
      </c>
      <c r="N87" s="118">
        <f t="shared" si="11"/>
        <v>2400.6400000000003</v>
      </c>
      <c r="O87" s="119">
        <f t="shared" si="11"/>
        <v>2880.77</v>
      </c>
    </row>
    <row r="88" spans="1:15" ht="12" customHeight="1" x14ac:dyDescent="0.2">
      <c r="A88" s="23" t="s">
        <v>52</v>
      </c>
      <c r="B88" s="2"/>
      <c r="C88" s="2"/>
      <c r="D88" s="2"/>
      <c r="E88" s="116"/>
      <c r="F88" s="2"/>
      <c r="G88" s="117">
        <f t="shared" si="11"/>
        <v>829.1</v>
      </c>
      <c r="H88" s="118">
        <f t="shared" si="11"/>
        <v>994.92</v>
      </c>
      <c r="I88" s="118">
        <f t="shared" si="11"/>
        <v>1160.75</v>
      </c>
      <c r="J88" s="118">
        <f t="shared" si="11"/>
        <v>1326.56</v>
      </c>
      <c r="K88" s="118">
        <f t="shared" si="11"/>
        <v>1492.39</v>
      </c>
      <c r="L88" s="118">
        <f t="shared" si="11"/>
        <v>1824.0300000000002</v>
      </c>
      <c r="M88" s="118">
        <f t="shared" si="11"/>
        <v>2155.6699999999996</v>
      </c>
      <c r="N88" s="118">
        <f t="shared" si="11"/>
        <v>2487.3100000000004</v>
      </c>
      <c r="O88" s="119">
        <f t="shared" si="11"/>
        <v>2984.77</v>
      </c>
    </row>
    <row r="89" spans="1:15" s="2" customFormat="1" ht="12" customHeight="1" x14ac:dyDescent="0.2">
      <c r="A89" s="23" t="s">
        <v>53</v>
      </c>
      <c r="E89" s="116"/>
      <c r="G89" s="117">
        <f t="shared" si="11"/>
        <v>812.33</v>
      </c>
      <c r="H89" s="118">
        <f t="shared" si="11"/>
        <v>974.79</v>
      </c>
      <c r="I89" s="118">
        <f t="shared" si="11"/>
        <v>1137.27</v>
      </c>
      <c r="J89" s="118">
        <f t="shared" si="11"/>
        <v>1299.72</v>
      </c>
      <c r="K89" s="118">
        <f t="shared" si="11"/>
        <v>1462.2</v>
      </c>
      <c r="L89" s="118">
        <f t="shared" si="11"/>
        <v>1787.13</v>
      </c>
      <c r="M89" s="118">
        <f t="shared" si="11"/>
        <v>2112.06</v>
      </c>
      <c r="N89" s="118">
        <f t="shared" si="11"/>
        <v>2436.9900000000002</v>
      </c>
      <c r="O89" s="119">
        <f t="shared" si="11"/>
        <v>2924.39</v>
      </c>
    </row>
    <row r="90" spans="1:15" ht="12" customHeight="1" x14ac:dyDescent="0.2">
      <c r="A90" s="23" t="s">
        <v>54</v>
      </c>
      <c r="B90" s="2"/>
      <c r="C90" s="2"/>
      <c r="D90" s="2"/>
      <c r="E90" s="116"/>
      <c r="F90" s="2"/>
      <c r="G90" s="117">
        <f t="shared" si="11"/>
        <v>797.89</v>
      </c>
      <c r="H90" s="118">
        <f t="shared" si="11"/>
        <v>957.46999999999991</v>
      </c>
      <c r="I90" s="118">
        <f t="shared" si="11"/>
        <v>1117.0600000000002</v>
      </c>
      <c r="J90" s="118">
        <f t="shared" si="11"/>
        <v>1276.6299999999999</v>
      </c>
      <c r="K90" s="118">
        <f t="shared" si="11"/>
        <v>1436.22</v>
      </c>
      <c r="L90" s="118">
        <f t="shared" si="11"/>
        <v>1755.38</v>
      </c>
      <c r="M90" s="118">
        <f t="shared" si="11"/>
        <v>2074.54</v>
      </c>
      <c r="N90" s="118">
        <f t="shared" si="11"/>
        <v>2393.69</v>
      </c>
      <c r="O90" s="119">
        <f t="shared" si="11"/>
        <v>2872.43</v>
      </c>
    </row>
    <row r="91" spans="1:15" ht="12" customHeight="1" x14ac:dyDescent="0.2">
      <c r="A91" s="23" t="s">
        <v>55</v>
      </c>
      <c r="B91" s="2"/>
      <c r="C91" s="2"/>
      <c r="D91" s="2"/>
      <c r="E91" s="116"/>
      <c r="F91" s="2"/>
      <c r="G91" s="117">
        <f t="shared" si="11"/>
        <v>807.58</v>
      </c>
      <c r="H91" s="118">
        <f t="shared" si="11"/>
        <v>969.08999999999992</v>
      </c>
      <c r="I91" s="118">
        <f t="shared" si="11"/>
        <v>1130.6200000000001</v>
      </c>
      <c r="J91" s="118">
        <f t="shared" si="11"/>
        <v>1292.1199999999999</v>
      </c>
      <c r="K91" s="118">
        <f t="shared" si="11"/>
        <v>1453.65</v>
      </c>
      <c r="L91" s="118">
        <f t="shared" si="11"/>
        <v>1776.6799999999998</v>
      </c>
      <c r="M91" s="118">
        <f t="shared" si="11"/>
        <v>2099.71</v>
      </c>
      <c r="N91" s="118">
        <f t="shared" si="11"/>
        <v>2422.7400000000002</v>
      </c>
      <c r="O91" s="119">
        <f t="shared" si="11"/>
        <v>2907.29</v>
      </c>
    </row>
    <row r="92" spans="1:15" s="48" customFormat="1" ht="12" customHeight="1" x14ac:dyDescent="0.2">
      <c r="A92" s="44" t="s">
        <v>56</v>
      </c>
      <c r="B92" s="77"/>
      <c r="C92" s="77"/>
      <c r="D92" s="77"/>
      <c r="E92" s="112"/>
      <c r="F92" s="77"/>
      <c r="G92" s="113">
        <f t="shared" si="11"/>
        <v>809.79</v>
      </c>
      <c r="H92" s="114">
        <f t="shared" si="11"/>
        <v>971.74999999999989</v>
      </c>
      <c r="I92" s="114">
        <f t="shared" si="11"/>
        <v>1133.71</v>
      </c>
      <c r="J92" s="114">
        <f t="shared" si="11"/>
        <v>1295.6599999999999</v>
      </c>
      <c r="K92" s="114">
        <f t="shared" si="11"/>
        <v>1457.63</v>
      </c>
      <c r="L92" s="114">
        <f t="shared" si="11"/>
        <v>1781.5500000000002</v>
      </c>
      <c r="M92" s="114">
        <f t="shared" si="11"/>
        <v>2105.46</v>
      </c>
      <c r="N92" s="114">
        <f t="shared" si="11"/>
        <v>2429.38</v>
      </c>
      <c r="O92" s="115">
        <f t="shared" si="11"/>
        <v>2915.25</v>
      </c>
    </row>
    <row r="93" spans="1:15" ht="12" customHeight="1" x14ac:dyDescent="0.2">
      <c r="A93" s="23" t="s">
        <v>57</v>
      </c>
      <c r="B93" s="2"/>
      <c r="C93" s="2"/>
      <c r="D93" s="2"/>
      <c r="E93" s="116"/>
      <c r="F93" s="2"/>
      <c r="G93" s="117">
        <f t="shared" si="11"/>
        <v>806.06</v>
      </c>
      <c r="H93" s="118">
        <f t="shared" si="11"/>
        <v>967.26999999999987</v>
      </c>
      <c r="I93" s="118">
        <f t="shared" si="11"/>
        <v>1128.5</v>
      </c>
      <c r="J93" s="118">
        <f t="shared" si="11"/>
        <v>1289.7</v>
      </c>
      <c r="K93" s="118">
        <f t="shared" si="11"/>
        <v>1450.92</v>
      </c>
      <c r="L93" s="118">
        <f t="shared" si="11"/>
        <v>1773.3400000000001</v>
      </c>
      <c r="M93" s="118">
        <f t="shared" si="11"/>
        <v>2095.77</v>
      </c>
      <c r="N93" s="118">
        <f t="shared" si="11"/>
        <v>2418.19</v>
      </c>
      <c r="O93" s="119">
        <f t="shared" si="11"/>
        <v>2901.83</v>
      </c>
    </row>
    <row r="94" spans="1:15" ht="12" customHeight="1" x14ac:dyDescent="0.2">
      <c r="A94" s="23" t="s">
        <v>58</v>
      </c>
      <c r="B94" s="2"/>
      <c r="C94" s="2"/>
      <c r="D94" s="2"/>
      <c r="E94" s="116"/>
      <c r="F94" s="2"/>
      <c r="G94" s="117">
        <f t="shared" si="11"/>
        <v>810.36</v>
      </c>
      <c r="H94" s="118">
        <f t="shared" si="11"/>
        <v>972.43</v>
      </c>
      <c r="I94" s="118">
        <f t="shared" si="11"/>
        <v>1134.51</v>
      </c>
      <c r="J94" s="118">
        <f t="shared" si="11"/>
        <v>1296.57</v>
      </c>
      <c r="K94" s="118">
        <f t="shared" si="11"/>
        <v>1458.65</v>
      </c>
      <c r="L94" s="118">
        <f t="shared" si="11"/>
        <v>1782.79</v>
      </c>
      <c r="M94" s="118">
        <f t="shared" si="11"/>
        <v>2106.9299999999998</v>
      </c>
      <c r="N94" s="118">
        <f t="shared" si="11"/>
        <v>2431.0800000000004</v>
      </c>
      <c r="O94" s="119">
        <f t="shared" si="11"/>
        <v>2917.29</v>
      </c>
    </row>
    <row r="95" spans="1:15" ht="12" customHeight="1" x14ac:dyDescent="0.2">
      <c r="A95" s="23" t="s">
        <v>59</v>
      </c>
      <c r="B95" s="2"/>
      <c r="C95" s="2"/>
      <c r="D95" s="2"/>
      <c r="E95" s="116"/>
      <c r="F95" s="2"/>
      <c r="G95" s="117">
        <f t="shared" si="11"/>
        <v>809.28</v>
      </c>
      <c r="H95" s="118">
        <f t="shared" si="11"/>
        <v>971.12999999999988</v>
      </c>
      <c r="I95" s="118">
        <f t="shared" si="11"/>
        <v>1133</v>
      </c>
      <c r="J95" s="118">
        <f t="shared" si="11"/>
        <v>1294.8399999999999</v>
      </c>
      <c r="K95" s="118">
        <f t="shared" si="11"/>
        <v>1456.71</v>
      </c>
      <c r="L95" s="118">
        <f t="shared" si="11"/>
        <v>1780.42</v>
      </c>
      <c r="M95" s="118">
        <f t="shared" si="11"/>
        <v>2104.1299999999997</v>
      </c>
      <c r="N95" s="118">
        <f t="shared" si="11"/>
        <v>2427.84</v>
      </c>
      <c r="O95" s="119">
        <f t="shared" si="11"/>
        <v>2913.41</v>
      </c>
    </row>
    <row r="96" spans="1:15" ht="12" customHeight="1" x14ac:dyDescent="0.2">
      <c r="A96" s="23" t="s">
        <v>60</v>
      </c>
      <c r="B96" s="2"/>
      <c r="C96" s="2"/>
      <c r="D96" s="2"/>
      <c r="E96" s="116"/>
      <c r="F96" s="2"/>
      <c r="G96" s="117">
        <f t="shared" ref="G96:O98" si="12">G53+G$11+G$12</f>
        <v>817.02</v>
      </c>
      <c r="H96" s="118">
        <f t="shared" si="12"/>
        <v>980.42</v>
      </c>
      <c r="I96" s="118">
        <f t="shared" si="12"/>
        <v>1143.8300000000002</v>
      </c>
      <c r="J96" s="118">
        <f t="shared" si="12"/>
        <v>1307.23</v>
      </c>
      <c r="K96" s="118">
        <f t="shared" si="12"/>
        <v>1470.64</v>
      </c>
      <c r="L96" s="118">
        <f t="shared" si="12"/>
        <v>1797.4499999999998</v>
      </c>
      <c r="M96" s="118">
        <f t="shared" si="12"/>
        <v>2124.25</v>
      </c>
      <c r="N96" s="118">
        <f t="shared" si="12"/>
        <v>2451.0600000000004</v>
      </c>
      <c r="O96" s="119">
        <f t="shared" si="12"/>
        <v>2941.27</v>
      </c>
    </row>
    <row r="97" spans="1:20" ht="12" customHeight="1" x14ac:dyDescent="0.2">
      <c r="A97" s="23" t="s">
        <v>61</v>
      </c>
      <c r="B97" s="2"/>
      <c r="C97" s="2"/>
      <c r="D97" s="2"/>
      <c r="E97" s="116"/>
      <c r="F97" s="2"/>
      <c r="G97" s="117">
        <f t="shared" si="12"/>
        <v>819.26</v>
      </c>
      <c r="H97" s="118">
        <f t="shared" si="12"/>
        <v>983.1099999999999</v>
      </c>
      <c r="I97" s="118">
        <f t="shared" si="12"/>
        <v>1146.98</v>
      </c>
      <c r="J97" s="118">
        <f t="shared" si="12"/>
        <v>1310.82</v>
      </c>
      <c r="K97" s="118">
        <f t="shared" si="12"/>
        <v>1474.68</v>
      </c>
      <c r="L97" s="118">
        <f t="shared" si="12"/>
        <v>1802.38</v>
      </c>
      <c r="M97" s="118">
        <f t="shared" si="12"/>
        <v>2130.0899999999997</v>
      </c>
      <c r="N97" s="118">
        <f t="shared" si="12"/>
        <v>2457.7900000000004</v>
      </c>
      <c r="O97" s="119">
        <f t="shared" si="12"/>
        <v>2949.35</v>
      </c>
    </row>
    <row r="98" spans="1:20" ht="12" customHeight="1" x14ac:dyDescent="0.2">
      <c r="A98" s="23" t="s">
        <v>62</v>
      </c>
      <c r="B98" s="2"/>
      <c r="C98" s="2"/>
      <c r="D98" s="2"/>
      <c r="E98" s="116"/>
      <c r="F98" s="2"/>
      <c r="G98" s="117">
        <f t="shared" si="12"/>
        <v>789.55</v>
      </c>
      <c r="H98" s="118">
        <f t="shared" si="12"/>
        <v>947.45999999999992</v>
      </c>
      <c r="I98" s="118">
        <f t="shared" si="12"/>
        <v>1105.3800000000001</v>
      </c>
      <c r="J98" s="118">
        <f t="shared" si="12"/>
        <v>1263.28</v>
      </c>
      <c r="K98" s="118">
        <f t="shared" si="12"/>
        <v>1421.2</v>
      </c>
      <c r="L98" s="118">
        <f t="shared" si="12"/>
        <v>1737.02</v>
      </c>
      <c r="M98" s="118">
        <f t="shared" si="12"/>
        <v>2052.8399999999997</v>
      </c>
      <c r="N98" s="118">
        <f t="shared" si="12"/>
        <v>2368.6600000000003</v>
      </c>
      <c r="O98" s="119">
        <f t="shared" si="12"/>
        <v>2842.39</v>
      </c>
    </row>
    <row r="99" spans="1:20" ht="12" customHeight="1" x14ac:dyDescent="0.2">
      <c r="A99" s="29"/>
      <c r="B99" s="30"/>
      <c r="C99" s="30"/>
      <c r="D99" s="30"/>
      <c r="E99" s="49"/>
      <c r="F99" s="30"/>
      <c r="G99" s="120"/>
      <c r="H99" s="121"/>
      <c r="I99" s="121"/>
      <c r="J99" s="121"/>
      <c r="K99" s="121"/>
      <c r="L99" s="121"/>
      <c r="M99" s="121"/>
      <c r="N99" s="121"/>
      <c r="O99" s="122"/>
    </row>
    <row r="100" spans="1:20" ht="12" customHeight="1" x14ac:dyDescent="0.2"/>
    <row r="101" spans="1:20" ht="12" customHeight="1" x14ac:dyDescent="0.2">
      <c r="K101" s="123"/>
    </row>
    <row r="102" spans="1:20" ht="12" customHeight="1" x14ac:dyDescent="0.2"/>
    <row r="103" spans="1:20" ht="12" customHeight="1" x14ac:dyDescent="0.2"/>
    <row r="104" spans="1:20" ht="12" customHeight="1" x14ac:dyDescent="0.2">
      <c r="A104" s="55" t="str">
        <f>A16</f>
        <v>2016/17</v>
      </c>
      <c r="B104" s="1" t="s">
        <v>66</v>
      </c>
      <c r="C104" s="1"/>
      <c r="D104" s="2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</row>
    <row r="105" spans="1:20" x14ac:dyDescent="0.2">
      <c r="A105" s="35"/>
      <c r="B105" s="36"/>
      <c r="C105" s="36"/>
      <c r="D105" s="38"/>
      <c r="E105" s="38"/>
      <c r="F105" s="56"/>
      <c r="G105" s="124" t="s">
        <v>66</v>
      </c>
      <c r="H105" s="125"/>
      <c r="I105" s="125"/>
      <c r="J105" s="125"/>
      <c r="K105" s="125"/>
      <c r="L105" s="125"/>
      <c r="M105" s="125"/>
      <c r="N105" s="125"/>
      <c r="O105" s="126"/>
    </row>
    <row r="106" spans="1:20" x14ac:dyDescent="0.2">
      <c r="A106" s="61" t="s">
        <v>22</v>
      </c>
      <c r="B106" s="6"/>
      <c r="C106" s="6"/>
      <c r="D106" s="28"/>
      <c r="E106" s="28" t="s">
        <v>23</v>
      </c>
      <c r="F106" s="63" t="s">
        <v>24</v>
      </c>
      <c r="G106" s="127" t="s">
        <v>6</v>
      </c>
      <c r="H106" s="27" t="s">
        <v>6</v>
      </c>
      <c r="I106" s="27" t="s">
        <v>6</v>
      </c>
      <c r="J106" s="27" t="s">
        <v>6</v>
      </c>
      <c r="K106" s="27" t="s">
        <v>6</v>
      </c>
      <c r="L106" s="27" t="s">
        <v>6</v>
      </c>
      <c r="M106" s="27" t="s">
        <v>6</v>
      </c>
      <c r="N106" s="27" t="s">
        <v>6</v>
      </c>
      <c r="O106" s="28" t="s">
        <v>6</v>
      </c>
    </row>
    <row r="107" spans="1:20" x14ac:dyDescent="0.2">
      <c r="A107" s="23"/>
      <c r="B107" s="2"/>
      <c r="C107" s="2"/>
      <c r="D107" s="28"/>
      <c r="E107" s="28" t="s">
        <v>25</v>
      </c>
      <c r="F107" s="70"/>
      <c r="G107" s="26" t="s">
        <v>7</v>
      </c>
      <c r="H107" s="27" t="s">
        <v>8</v>
      </c>
      <c r="I107" s="27" t="s">
        <v>9</v>
      </c>
      <c r="J107" s="27" t="s">
        <v>10</v>
      </c>
      <c r="K107" s="27" t="s">
        <v>11</v>
      </c>
      <c r="L107" s="27" t="s">
        <v>12</v>
      </c>
      <c r="M107" s="27" t="s">
        <v>13</v>
      </c>
      <c r="N107" s="27" t="s">
        <v>14</v>
      </c>
      <c r="O107" s="28" t="s">
        <v>15</v>
      </c>
    </row>
    <row r="108" spans="1:20" x14ac:dyDescent="0.2">
      <c r="A108" s="29"/>
      <c r="B108" s="30"/>
      <c r="C108" s="30"/>
      <c r="D108" s="128"/>
      <c r="E108" s="50"/>
      <c r="F108" s="129" t="s">
        <v>27</v>
      </c>
      <c r="G108" s="32" t="s">
        <v>16</v>
      </c>
      <c r="H108" s="33" t="s">
        <v>16</v>
      </c>
      <c r="I108" s="33" t="s">
        <v>16</v>
      </c>
      <c r="J108" s="33" t="s">
        <v>16</v>
      </c>
      <c r="K108" s="33" t="s">
        <v>16</v>
      </c>
      <c r="L108" s="33" t="s">
        <v>16</v>
      </c>
      <c r="M108" s="33" t="s">
        <v>16</v>
      </c>
      <c r="N108" s="33" t="s">
        <v>16</v>
      </c>
      <c r="O108" s="34" t="s">
        <v>16</v>
      </c>
    </row>
    <row r="109" spans="1:20" s="48" customFormat="1" x14ac:dyDescent="0.2">
      <c r="A109" s="76" t="s">
        <v>29</v>
      </c>
      <c r="B109" s="77"/>
      <c r="C109" s="77"/>
      <c r="D109" s="130">
        <v>1</v>
      </c>
      <c r="E109" s="131">
        <f t="shared" ref="E109:F124" si="13">E22</f>
        <v>769.09999999999991</v>
      </c>
      <c r="F109" s="79">
        <f t="shared" si="13"/>
        <v>15000</v>
      </c>
      <c r="G109" s="132">
        <f t="shared" ref="G109:O124" si="14">ROUND(G22-G$21,2)</f>
        <v>10.83</v>
      </c>
      <c r="H109" s="133">
        <f t="shared" si="14"/>
        <v>13</v>
      </c>
      <c r="I109" s="133">
        <f t="shared" si="14"/>
        <v>15.17</v>
      </c>
      <c r="J109" s="133">
        <f t="shared" si="14"/>
        <v>17.329999999999998</v>
      </c>
      <c r="K109" s="133">
        <f t="shared" si="14"/>
        <v>19.5</v>
      </c>
      <c r="L109" s="133">
        <f t="shared" si="14"/>
        <v>23.83</v>
      </c>
      <c r="M109" s="133">
        <f t="shared" si="14"/>
        <v>28.17</v>
      </c>
      <c r="N109" s="133">
        <f t="shared" si="14"/>
        <v>32.5</v>
      </c>
      <c r="O109" s="134">
        <f t="shared" si="14"/>
        <v>39</v>
      </c>
      <c r="Q109" s="135"/>
      <c r="R109" s="135"/>
    </row>
    <row r="110" spans="1:20" x14ac:dyDescent="0.2">
      <c r="A110" s="23" t="s">
        <v>30</v>
      </c>
      <c r="B110" s="2"/>
      <c r="C110" s="2"/>
      <c r="D110" s="136">
        <f t="shared" ref="D110:D142" si="15">D109+1</f>
        <v>2</v>
      </c>
      <c r="E110" s="137">
        <f t="shared" si="13"/>
        <v>1372.6</v>
      </c>
      <c r="F110" s="138">
        <f t="shared" si="13"/>
        <v>31000</v>
      </c>
      <c r="G110" s="139">
        <f t="shared" si="14"/>
        <v>12.54</v>
      </c>
      <c r="H110" s="42">
        <f t="shared" si="14"/>
        <v>15.05</v>
      </c>
      <c r="I110" s="42">
        <f t="shared" si="14"/>
        <v>17.559999999999999</v>
      </c>
      <c r="J110" s="42">
        <f t="shared" si="14"/>
        <v>20.07</v>
      </c>
      <c r="K110" s="42">
        <f t="shared" si="14"/>
        <v>22.58</v>
      </c>
      <c r="L110" s="42">
        <f t="shared" si="14"/>
        <v>27.6</v>
      </c>
      <c r="M110" s="42">
        <f t="shared" si="14"/>
        <v>32.619999999999997</v>
      </c>
      <c r="N110" s="42">
        <f t="shared" si="14"/>
        <v>37.630000000000003</v>
      </c>
      <c r="O110" s="42">
        <f t="shared" si="14"/>
        <v>45.16</v>
      </c>
      <c r="P110" s="140"/>
      <c r="Q110" s="135"/>
      <c r="R110" s="141"/>
      <c r="S110" s="141"/>
      <c r="T110" s="141"/>
    </row>
    <row r="111" spans="1:20" s="2" customFormat="1" x14ac:dyDescent="0.2">
      <c r="A111" s="23" t="s">
        <v>31</v>
      </c>
      <c r="D111" s="136">
        <f t="shared" si="15"/>
        <v>3</v>
      </c>
      <c r="E111" s="137">
        <f t="shared" si="13"/>
        <v>3630.6</v>
      </c>
      <c r="F111" s="138">
        <f t="shared" si="13"/>
        <v>36720</v>
      </c>
      <c r="G111" s="139">
        <f t="shared" si="14"/>
        <v>5.62</v>
      </c>
      <c r="H111" s="42">
        <f t="shared" si="14"/>
        <v>6.74</v>
      </c>
      <c r="I111" s="42">
        <f t="shared" si="14"/>
        <v>7.86</v>
      </c>
      <c r="J111" s="42">
        <f t="shared" si="14"/>
        <v>8.99</v>
      </c>
      <c r="K111" s="42">
        <f t="shared" si="14"/>
        <v>10.11</v>
      </c>
      <c r="L111" s="42">
        <f t="shared" si="14"/>
        <v>12.36</v>
      </c>
      <c r="M111" s="42">
        <f t="shared" si="14"/>
        <v>14.6</v>
      </c>
      <c r="N111" s="42">
        <f t="shared" si="14"/>
        <v>16.850000000000001</v>
      </c>
      <c r="O111" s="42">
        <f t="shared" si="14"/>
        <v>20.22</v>
      </c>
      <c r="P111" s="142"/>
      <c r="Q111" s="42"/>
      <c r="R111" s="39"/>
      <c r="S111" s="39"/>
      <c r="T111" s="39"/>
    </row>
    <row r="112" spans="1:20" x14ac:dyDescent="0.2">
      <c r="A112" s="23" t="s">
        <v>32</v>
      </c>
      <c r="B112" s="2"/>
      <c r="C112" s="2"/>
      <c r="D112" s="136">
        <f t="shared" si="15"/>
        <v>4</v>
      </c>
      <c r="E112" s="137">
        <f t="shared" si="13"/>
        <v>285.89999999999998</v>
      </c>
      <c r="F112" s="138">
        <f t="shared" si="13"/>
        <v>2000</v>
      </c>
      <c r="G112" s="139">
        <f t="shared" si="14"/>
        <v>3.89</v>
      </c>
      <c r="H112" s="42">
        <f t="shared" si="14"/>
        <v>4.67</v>
      </c>
      <c r="I112" s="42">
        <f t="shared" si="14"/>
        <v>5.44</v>
      </c>
      <c r="J112" s="42">
        <f t="shared" si="14"/>
        <v>6.22</v>
      </c>
      <c r="K112" s="42">
        <f t="shared" si="14"/>
        <v>7</v>
      </c>
      <c r="L112" s="42">
        <f t="shared" si="14"/>
        <v>8.56</v>
      </c>
      <c r="M112" s="42">
        <f t="shared" si="14"/>
        <v>10.11</v>
      </c>
      <c r="N112" s="42">
        <f t="shared" si="14"/>
        <v>11.67</v>
      </c>
      <c r="O112" s="42">
        <f t="shared" si="14"/>
        <v>14</v>
      </c>
      <c r="P112" s="140"/>
      <c r="Q112" s="135"/>
      <c r="R112" s="141"/>
      <c r="S112" s="141"/>
      <c r="T112" s="141"/>
    </row>
    <row r="113" spans="1:17" x14ac:dyDescent="0.2">
      <c r="A113" s="23" t="s">
        <v>33</v>
      </c>
      <c r="B113" s="2"/>
      <c r="C113" s="2"/>
      <c r="D113" s="136">
        <f t="shared" si="15"/>
        <v>5</v>
      </c>
      <c r="E113" s="137">
        <f t="shared" si="13"/>
        <v>25.4</v>
      </c>
      <c r="F113" s="138">
        <f t="shared" si="13"/>
        <v>0</v>
      </c>
      <c r="G113" s="139">
        <f t="shared" si="14"/>
        <v>0</v>
      </c>
      <c r="H113" s="42">
        <f t="shared" si="14"/>
        <v>0</v>
      </c>
      <c r="I113" s="42">
        <f t="shared" si="14"/>
        <v>0</v>
      </c>
      <c r="J113" s="42">
        <f t="shared" si="14"/>
        <v>0</v>
      </c>
      <c r="K113" s="42">
        <f t="shared" si="14"/>
        <v>0</v>
      </c>
      <c r="L113" s="42">
        <f t="shared" si="14"/>
        <v>0</v>
      </c>
      <c r="M113" s="42">
        <f t="shared" si="14"/>
        <v>0</v>
      </c>
      <c r="N113" s="42">
        <f t="shared" si="14"/>
        <v>0</v>
      </c>
      <c r="O113" s="43">
        <f t="shared" si="14"/>
        <v>0</v>
      </c>
      <c r="Q113" s="135"/>
    </row>
    <row r="114" spans="1:17" x14ac:dyDescent="0.2">
      <c r="A114" s="23" t="s">
        <v>34</v>
      </c>
      <c r="B114" s="2"/>
      <c r="C114" s="2"/>
      <c r="D114" s="136">
        <f t="shared" si="15"/>
        <v>6</v>
      </c>
      <c r="E114" s="137">
        <f t="shared" si="13"/>
        <v>1118.8</v>
      </c>
      <c r="F114" s="138">
        <f t="shared" si="13"/>
        <v>32250</v>
      </c>
      <c r="G114" s="139">
        <f t="shared" si="14"/>
        <v>16.02</v>
      </c>
      <c r="H114" s="42">
        <f t="shared" si="14"/>
        <v>19.22</v>
      </c>
      <c r="I114" s="42">
        <f t="shared" si="14"/>
        <v>22.42</v>
      </c>
      <c r="J114" s="42">
        <f t="shared" si="14"/>
        <v>25.63</v>
      </c>
      <c r="K114" s="42">
        <f t="shared" si="14"/>
        <v>28.83</v>
      </c>
      <c r="L114" s="42">
        <f t="shared" si="14"/>
        <v>35.24</v>
      </c>
      <c r="M114" s="42">
        <f t="shared" si="14"/>
        <v>41.64</v>
      </c>
      <c r="N114" s="42">
        <f t="shared" si="14"/>
        <v>48.05</v>
      </c>
      <c r="O114" s="43">
        <f t="shared" si="14"/>
        <v>57.66</v>
      </c>
      <c r="Q114" s="135"/>
    </row>
    <row r="115" spans="1:17" x14ac:dyDescent="0.2">
      <c r="A115" s="23" t="s">
        <v>35</v>
      </c>
      <c r="B115" s="2"/>
      <c r="C115" s="2"/>
      <c r="D115" s="136">
        <f t="shared" si="15"/>
        <v>7</v>
      </c>
      <c r="E115" s="137">
        <f t="shared" si="13"/>
        <v>1961</v>
      </c>
      <c r="F115" s="138">
        <f t="shared" si="13"/>
        <v>37148</v>
      </c>
      <c r="G115" s="139">
        <f t="shared" si="14"/>
        <v>10.52</v>
      </c>
      <c r="H115" s="42">
        <f t="shared" si="14"/>
        <v>12.63</v>
      </c>
      <c r="I115" s="42">
        <f t="shared" si="14"/>
        <v>14.73</v>
      </c>
      <c r="J115" s="42">
        <f t="shared" si="14"/>
        <v>16.84</v>
      </c>
      <c r="K115" s="42">
        <f t="shared" si="14"/>
        <v>18.940000000000001</v>
      </c>
      <c r="L115" s="42">
        <f t="shared" si="14"/>
        <v>23.15</v>
      </c>
      <c r="M115" s="42">
        <f t="shared" si="14"/>
        <v>27.36</v>
      </c>
      <c r="N115" s="42">
        <f t="shared" si="14"/>
        <v>31.57</v>
      </c>
      <c r="O115" s="43">
        <f t="shared" si="14"/>
        <v>37.880000000000003</v>
      </c>
      <c r="Q115" s="135"/>
    </row>
    <row r="116" spans="1:17" x14ac:dyDescent="0.2">
      <c r="A116" s="23" t="s">
        <v>36</v>
      </c>
      <c r="B116" s="2"/>
      <c r="C116" s="2"/>
      <c r="D116" s="136">
        <f t="shared" si="15"/>
        <v>8</v>
      </c>
      <c r="E116" s="137">
        <f t="shared" si="13"/>
        <v>1955.6</v>
      </c>
      <c r="F116" s="138">
        <f t="shared" si="13"/>
        <v>36720</v>
      </c>
      <c r="G116" s="139">
        <f t="shared" si="14"/>
        <v>10.43</v>
      </c>
      <c r="H116" s="42">
        <f t="shared" si="14"/>
        <v>12.52</v>
      </c>
      <c r="I116" s="42">
        <f t="shared" si="14"/>
        <v>14.61</v>
      </c>
      <c r="J116" s="42">
        <f t="shared" si="14"/>
        <v>16.690000000000001</v>
      </c>
      <c r="K116" s="42">
        <f t="shared" si="14"/>
        <v>18.78</v>
      </c>
      <c r="L116" s="42">
        <f t="shared" si="14"/>
        <v>22.95</v>
      </c>
      <c r="M116" s="42">
        <f t="shared" si="14"/>
        <v>27.13</v>
      </c>
      <c r="N116" s="42">
        <f t="shared" si="14"/>
        <v>31.3</v>
      </c>
      <c r="O116" s="43">
        <f t="shared" si="14"/>
        <v>37.56</v>
      </c>
      <c r="Q116" s="135"/>
    </row>
    <row r="117" spans="1:17" x14ac:dyDescent="0.2">
      <c r="A117" s="23" t="s">
        <v>37</v>
      </c>
      <c r="B117" s="2"/>
      <c r="C117" s="2"/>
      <c r="D117" s="136">
        <f t="shared" si="15"/>
        <v>9</v>
      </c>
      <c r="E117" s="137">
        <f t="shared" si="13"/>
        <v>728.5</v>
      </c>
      <c r="F117" s="138">
        <f t="shared" si="13"/>
        <v>23953</v>
      </c>
      <c r="G117" s="139">
        <f t="shared" si="14"/>
        <v>18.27</v>
      </c>
      <c r="H117" s="42">
        <f t="shared" si="14"/>
        <v>21.92</v>
      </c>
      <c r="I117" s="42">
        <f t="shared" si="14"/>
        <v>25.57</v>
      </c>
      <c r="J117" s="42">
        <f t="shared" si="14"/>
        <v>29.23</v>
      </c>
      <c r="K117" s="42">
        <f t="shared" si="14"/>
        <v>32.880000000000003</v>
      </c>
      <c r="L117" s="42">
        <f t="shared" si="14"/>
        <v>40.19</v>
      </c>
      <c r="M117" s="42">
        <f t="shared" si="14"/>
        <v>47.49</v>
      </c>
      <c r="N117" s="42">
        <f t="shared" si="14"/>
        <v>54.8</v>
      </c>
      <c r="O117" s="43">
        <f t="shared" si="14"/>
        <v>65.760000000000005</v>
      </c>
      <c r="Q117" s="135"/>
    </row>
    <row r="118" spans="1:17" x14ac:dyDescent="0.2">
      <c r="A118" s="23" t="s">
        <v>38</v>
      </c>
      <c r="B118" s="2"/>
      <c r="C118" s="2"/>
      <c r="D118" s="136">
        <f t="shared" si="15"/>
        <v>10</v>
      </c>
      <c r="E118" s="137">
        <f t="shared" si="13"/>
        <v>1808.9</v>
      </c>
      <c r="F118" s="138">
        <f t="shared" si="13"/>
        <v>55700</v>
      </c>
      <c r="G118" s="139">
        <f t="shared" si="14"/>
        <v>17.11</v>
      </c>
      <c r="H118" s="42">
        <f t="shared" si="14"/>
        <v>20.53</v>
      </c>
      <c r="I118" s="42">
        <f t="shared" si="14"/>
        <v>23.95</v>
      </c>
      <c r="J118" s="42">
        <f t="shared" si="14"/>
        <v>27.37</v>
      </c>
      <c r="K118" s="42">
        <f t="shared" si="14"/>
        <v>30.79</v>
      </c>
      <c r="L118" s="42">
        <f t="shared" si="14"/>
        <v>37.630000000000003</v>
      </c>
      <c r="M118" s="42">
        <f t="shared" si="14"/>
        <v>44.47</v>
      </c>
      <c r="N118" s="42">
        <f t="shared" si="14"/>
        <v>51.32</v>
      </c>
      <c r="O118" s="43">
        <f t="shared" si="14"/>
        <v>61.58</v>
      </c>
      <c r="Q118" s="135"/>
    </row>
    <row r="119" spans="1:17" x14ac:dyDescent="0.2">
      <c r="A119" s="23" t="s">
        <v>39</v>
      </c>
      <c r="B119" s="2"/>
      <c r="C119" s="2"/>
      <c r="D119" s="136">
        <f t="shared" si="15"/>
        <v>11</v>
      </c>
      <c r="E119" s="137">
        <f t="shared" si="13"/>
        <v>726.3</v>
      </c>
      <c r="F119" s="138">
        <f t="shared" si="13"/>
        <v>22000</v>
      </c>
      <c r="G119" s="139">
        <f t="shared" si="14"/>
        <v>16.829999999999998</v>
      </c>
      <c r="H119" s="42">
        <f t="shared" si="14"/>
        <v>20.190000000000001</v>
      </c>
      <c r="I119" s="42">
        <f t="shared" si="14"/>
        <v>23.56</v>
      </c>
      <c r="J119" s="42">
        <f t="shared" si="14"/>
        <v>26.92</v>
      </c>
      <c r="K119" s="42">
        <f t="shared" si="14"/>
        <v>30.29</v>
      </c>
      <c r="L119" s="42">
        <f t="shared" si="14"/>
        <v>37.020000000000003</v>
      </c>
      <c r="M119" s="42">
        <f t="shared" si="14"/>
        <v>43.75</v>
      </c>
      <c r="N119" s="42">
        <f t="shared" si="14"/>
        <v>50.48</v>
      </c>
      <c r="O119" s="43">
        <f t="shared" si="14"/>
        <v>60.58</v>
      </c>
      <c r="Q119" s="135"/>
    </row>
    <row r="120" spans="1:17" x14ac:dyDescent="0.2">
      <c r="A120" s="23" t="s">
        <v>40</v>
      </c>
      <c r="B120" s="2"/>
      <c r="C120" s="2"/>
      <c r="D120" s="136">
        <f t="shared" si="15"/>
        <v>12</v>
      </c>
      <c r="E120" s="137">
        <f t="shared" si="13"/>
        <v>1689.4</v>
      </c>
      <c r="F120" s="138">
        <f t="shared" si="13"/>
        <v>76000</v>
      </c>
      <c r="G120" s="139">
        <f t="shared" si="14"/>
        <v>24.99</v>
      </c>
      <c r="H120" s="42">
        <f t="shared" si="14"/>
        <v>29.99</v>
      </c>
      <c r="I120" s="42">
        <f t="shared" si="14"/>
        <v>34.99</v>
      </c>
      <c r="J120" s="42">
        <f t="shared" si="14"/>
        <v>39.99</v>
      </c>
      <c r="K120" s="42">
        <f t="shared" si="14"/>
        <v>44.99</v>
      </c>
      <c r="L120" s="42">
        <f t="shared" si="14"/>
        <v>54.99</v>
      </c>
      <c r="M120" s="42">
        <f t="shared" si="14"/>
        <v>64.989999999999995</v>
      </c>
      <c r="N120" s="42">
        <f t="shared" si="14"/>
        <v>74.98</v>
      </c>
      <c r="O120" s="43">
        <f t="shared" si="14"/>
        <v>89.98</v>
      </c>
      <c r="Q120" s="135"/>
    </row>
    <row r="121" spans="1:17" s="48" customFormat="1" x14ac:dyDescent="0.2">
      <c r="A121" s="44" t="s">
        <v>41</v>
      </c>
      <c r="B121" s="77"/>
      <c r="C121" s="77"/>
      <c r="D121" s="130">
        <f t="shared" si="15"/>
        <v>13</v>
      </c>
      <c r="E121" s="131">
        <f t="shared" si="13"/>
        <v>1824.9</v>
      </c>
      <c r="F121" s="79">
        <f t="shared" si="13"/>
        <v>41000</v>
      </c>
      <c r="G121" s="139">
        <f t="shared" si="14"/>
        <v>12.48</v>
      </c>
      <c r="H121" s="42">
        <f t="shared" si="14"/>
        <v>14.98</v>
      </c>
      <c r="I121" s="42">
        <f t="shared" si="14"/>
        <v>17.48</v>
      </c>
      <c r="J121" s="42">
        <f t="shared" si="14"/>
        <v>19.97</v>
      </c>
      <c r="K121" s="42">
        <f t="shared" si="14"/>
        <v>22.47</v>
      </c>
      <c r="L121" s="42">
        <f t="shared" si="14"/>
        <v>27.46</v>
      </c>
      <c r="M121" s="42">
        <f t="shared" si="14"/>
        <v>32.46</v>
      </c>
      <c r="N121" s="42">
        <f t="shared" si="14"/>
        <v>37.450000000000003</v>
      </c>
      <c r="O121" s="43">
        <f t="shared" si="14"/>
        <v>44.94</v>
      </c>
      <c r="Q121" s="135"/>
    </row>
    <row r="122" spans="1:17" s="48" customFormat="1" x14ac:dyDescent="0.2">
      <c r="A122" s="44" t="s">
        <v>42</v>
      </c>
      <c r="B122" s="77"/>
      <c r="C122" s="77"/>
      <c r="D122" s="130">
        <f>D126+1</f>
        <v>18</v>
      </c>
      <c r="E122" s="131">
        <f t="shared" si="13"/>
        <v>584.5</v>
      </c>
      <c r="F122" s="79">
        <f t="shared" si="13"/>
        <v>18000</v>
      </c>
      <c r="G122" s="139">
        <f t="shared" si="14"/>
        <v>17.11</v>
      </c>
      <c r="H122" s="42">
        <f t="shared" si="14"/>
        <v>20.53</v>
      </c>
      <c r="I122" s="42">
        <f t="shared" si="14"/>
        <v>23.96</v>
      </c>
      <c r="J122" s="42">
        <f t="shared" si="14"/>
        <v>27.38</v>
      </c>
      <c r="K122" s="42">
        <f t="shared" si="14"/>
        <v>30.8</v>
      </c>
      <c r="L122" s="42">
        <f t="shared" si="14"/>
        <v>37.64</v>
      </c>
      <c r="M122" s="42">
        <f t="shared" si="14"/>
        <v>44.49</v>
      </c>
      <c r="N122" s="42">
        <f t="shared" si="14"/>
        <v>51.33</v>
      </c>
      <c r="O122" s="43">
        <f t="shared" si="14"/>
        <v>61.6</v>
      </c>
      <c r="Q122" s="135"/>
    </row>
    <row r="123" spans="1:17" s="48" customFormat="1" x14ac:dyDescent="0.2">
      <c r="A123" s="44" t="s">
        <v>43</v>
      </c>
      <c r="B123" s="77"/>
      <c r="C123" s="77"/>
      <c r="D123" s="130">
        <f>D121+1</f>
        <v>14</v>
      </c>
      <c r="E123" s="131">
        <f t="shared" si="13"/>
        <v>1793.8</v>
      </c>
      <c r="F123" s="79">
        <f t="shared" si="13"/>
        <v>21630</v>
      </c>
      <c r="G123" s="139">
        <f t="shared" si="14"/>
        <v>6.7</v>
      </c>
      <c r="H123" s="42">
        <f t="shared" si="14"/>
        <v>8.0399999999999991</v>
      </c>
      <c r="I123" s="42">
        <f t="shared" si="14"/>
        <v>9.3800000000000008</v>
      </c>
      <c r="J123" s="42">
        <f t="shared" si="14"/>
        <v>10.72</v>
      </c>
      <c r="K123" s="42">
        <f t="shared" si="14"/>
        <v>12.06</v>
      </c>
      <c r="L123" s="42">
        <f t="shared" si="14"/>
        <v>14.74</v>
      </c>
      <c r="M123" s="42">
        <f t="shared" si="14"/>
        <v>17.420000000000002</v>
      </c>
      <c r="N123" s="42">
        <f t="shared" si="14"/>
        <v>20.100000000000001</v>
      </c>
      <c r="O123" s="43">
        <f t="shared" si="14"/>
        <v>24.12</v>
      </c>
      <c r="Q123" s="135"/>
    </row>
    <row r="124" spans="1:17" s="48" customFormat="1" x14ac:dyDescent="0.2">
      <c r="A124" s="44" t="s">
        <v>44</v>
      </c>
      <c r="B124" s="77"/>
      <c r="C124" s="77"/>
      <c r="D124" s="130">
        <f>D123+1</f>
        <v>15</v>
      </c>
      <c r="E124" s="131">
        <f t="shared" si="13"/>
        <v>559.79999999999995</v>
      </c>
      <c r="F124" s="79">
        <f t="shared" si="13"/>
        <v>12000</v>
      </c>
      <c r="G124" s="139">
        <f t="shared" si="14"/>
        <v>11.91</v>
      </c>
      <c r="H124" s="42">
        <f t="shared" si="14"/>
        <v>14.29</v>
      </c>
      <c r="I124" s="42">
        <f t="shared" si="14"/>
        <v>16.68</v>
      </c>
      <c r="J124" s="42">
        <f t="shared" si="14"/>
        <v>19.059999999999999</v>
      </c>
      <c r="K124" s="42">
        <f t="shared" si="14"/>
        <v>21.44</v>
      </c>
      <c r="L124" s="42">
        <f t="shared" si="14"/>
        <v>26.2</v>
      </c>
      <c r="M124" s="42">
        <f t="shared" si="14"/>
        <v>30.97</v>
      </c>
      <c r="N124" s="42">
        <f t="shared" si="14"/>
        <v>35.729999999999997</v>
      </c>
      <c r="O124" s="43">
        <f t="shared" si="14"/>
        <v>42.88</v>
      </c>
      <c r="Q124" s="135"/>
    </row>
    <row r="125" spans="1:17" s="48" customFormat="1" x14ac:dyDescent="0.2">
      <c r="A125" s="44" t="s">
        <v>45</v>
      </c>
      <c r="B125" s="77"/>
      <c r="C125" s="77"/>
      <c r="D125" s="130">
        <f t="shared" si="15"/>
        <v>16</v>
      </c>
      <c r="E125" s="131">
        <f t="shared" ref="E125:F140" si="16">E38</f>
        <v>1837</v>
      </c>
      <c r="F125" s="79">
        <f t="shared" si="16"/>
        <v>1000</v>
      </c>
      <c r="G125" s="139">
        <f t="shared" ref="G125:O140" si="17">ROUND(G38-G$21,2)</f>
        <v>0.3</v>
      </c>
      <c r="H125" s="42">
        <f t="shared" si="17"/>
        <v>0.36</v>
      </c>
      <c r="I125" s="42">
        <f t="shared" si="17"/>
        <v>0.42</v>
      </c>
      <c r="J125" s="42">
        <f t="shared" si="17"/>
        <v>0.48</v>
      </c>
      <c r="K125" s="42">
        <f t="shared" si="17"/>
        <v>0.54</v>
      </c>
      <c r="L125" s="42">
        <f t="shared" si="17"/>
        <v>0.66</v>
      </c>
      <c r="M125" s="42">
        <f t="shared" si="17"/>
        <v>0.78</v>
      </c>
      <c r="N125" s="42">
        <f t="shared" si="17"/>
        <v>0.9</v>
      </c>
      <c r="O125" s="43">
        <f t="shared" si="17"/>
        <v>1.08</v>
      </c>
      <c r="Q125" s="135"/>
    </row>
    <row r="126" spans="1:17" s="48" customFormat="1" x14ac:dyDescent="0.2">
      <c r="A126" s="44" t="s">
        <v>46</v>
      </c>
      <c r="B126" s="77"/>
      <c r="C126" s="77"/>
      <c r="D126" s="130">
        <f t="shared" si="15"/>
        <v>17</v>
      </c>
      <c r="E126" s="131">
        <f t="shared" si="16"/>
        <v>7015.5</v>
      </c>
      <c r="F126" s="79">
        <f t="shared" si="16"/>
        <v>109550</v>
      </c>
      <c r="G126" s="139">
        <f t="shared" si="17"/>
        <v>8.68</v>
      </c>
      <c r="H126" s="42">
        <f t="shared" si="17"/>
        <v>10.41</v>
      </c>
      <c r="I126" s="42">
        <f t="shared" si="17"/>
        <v>12.15</v>
      </c>
      <c r="J126" s="42">
        <f t="shared" si="17"/>
        <v>13.88</v>
      </c>
      <c r="K126" s="42">
        <f t="shared" si="17"/>
        <v>15.62</v>
      </c>
      <c r="L126" s="42">
        <f t="shared" si="17"/>
        <v>19.09</v>
      </c>
      <c r="M126" s="42">
        <f t="shared" si="17"/>
        <v>22.56</v>
      </c>
      <c r="N126" s="42">
        <f t="shared" si="17"/>
        <v>26.03</v>
      </c>
      <c r="O126" s="43">
        <f t="shared" si="17"/>
        <v>31.24</v>
      </c>
      <c r="Q126" s="135"/>
    </row>
    <row r="127" spans="1:17" s="48" customFormat="1" x14ac:dyDescent="0.2">
      <c r="A127" s="44" t="s">
        <v>47</v>
      </c>
      <c r="B127" s="77"/>
      <c r="C127" s="77"/>
      <c r="D127" s="130">
        <f>D122+1</f>
        <v>19</v>
      </c>
      <c r="E127" s="131">
        <f t="shared" si="16"/>
        <v>2851.2</v>
      </c>
      <c r="F127" s="79">
        <f t="shared" si="16"/>
        <v>41881</v>
      </c>
      <c r="G127" s="139">
        <f t="shared" si="17"/>
        <v>8.16</v>
      </c>
      <c r="H127" s="42">
        <f t="shared" si="17"/>
        <v>9.7899999999999991</v>
      </c>
      <c r="I127" s="42">
        <f t="shared" si="17"/>
        <v>11.43</v>
      </c>
      <c r="J127" s="42">
        <f t="shared" si="17"/>
        <v>13.06</v>
      </c>
      <c r="K127" s="42">
        <f t="shared" si="17"/>
        <v>14.69</v>
      </c>
      <c r="L127" s="42">
        <f t="shared" si="17"/>
        <v>17.95</v>
      </c>
      <c r="M127" s="42">
        <f t="shared" si="17"/>
        <v>21.22</v>
      </c>
      <c r="N127" s="42">
        <f t="shared" si="17"/>
        <v>24.48</v>
      </c>
      <c r="O127" s="43">
        <f t="shared" si="17"/>
        <v>29.38</v>
      </c>
      <c r="Q127" s="135"/>
    </row>
    <row r="128" spans="1:17" x14ac:dyDescent="0.2">
      <c r="A128" s="23" t="s">
        <v>48</v>
      </c>
      <c r="B128" s="2"/>
      <c r="C128" s="2"/>
      <c r="D128" s="136">
        <f t="shared" si="15"/>
        <v>20</v>
      </c>
      <c r="E128" s="137">
        <f t="shared" si="16"/>
        <v>96.1</v>
      </c>
      <c r="F128" s="138">
        <f t="shared" si="16"/>
        <v>4050</v>
      </c>
      <c r="G128" s="139">
        <f t="shared" si="17"/>
        <v>23.41</v>
      </c>
      <c r="H128" s="42">
        <f t="shared" si="17"/>
        <v>28.09</v>
      </c>
      <c r="I128" s="42">
        <f t="shared" si="17"/>
        <v>32.78</v>
      </c>
      <c r="J128" s="42">
        <f t="shared" si="17"/>
        <v>37.46</v>
      </c>
      <c r="K128" s="42">
        <f t="shared" si="17"/>
        <v>42.14</v>
      </c>
      <c r="L128" s="42">
        <f t="shared" si="17"/>
        <v>51.5</v>
      </c>
      <c r="M128" s="42">
        <f t="shared" si="17"/>
        <v>60.87</v>
      </c>
      <c r="N128" s="42">
        <f t="shared" si="17"/>
        <v>70.23</v>
      </c>
      <c r="O128" s="43">
        <f t="shared" si="17"/>
        <v>84.28</v>
      </c>
      <c r="Q128" s="135"/>
    </row>
    <row r="129" spans="1:17" x14ac:dyDescent="0.2">
      <c r="A129" s="23" t="s">
        <v>49</v>
      </c>
      <c r="B129" s="2"/>
      <c r="C129" s="2"/>
      <c r="D129" s="136">
        <f t="shared" si="15"/>
        <v>21</v>
      </c>
      <c r="E129" s="137">
        <f t="shared" si="16"/>
        <v>156.1</v>
      </c>
      <c r="F129" s="138">
        <f t="shared" si="16"/>
        <v>3296</v>
      </c>
      <c r="G129" s="139">
        <f t="shared" si="17"/>
        <v>11.73</v>
      </c>
      <c r="H129" s="42">
        <f t="shared" si="17"/>
        <v>14.07</v>
      </c>
      <c r="I129" s="42">
        <f t="shared" si="17"/>
        <v>16.420000000000002</v>
      </c>
      <c r="J129" s="42">
        <f t="shared" si="17"/>
        <v>18.760000000000002</v>
      </c>
      <c r="K129" s="42">
        <f t="shared" si="17"/>
        <v>21.11</v>
      </c>
      <c r="L129" s="42">
        <f t="shared" si="17"/>
        <v>25.8</v>
      </c>
      <c r="M129" s="42">
        <f t="shared" si="17"/>
        <v>30.49</v>
      </c>
      <c r="N129" s="42">
        <f t="shared" si="17"/>
        <v>35.18</v>
      </c>
      <c r="O129" s="43">
        <f t="shared" si="17"/>
        <v>42.22</v>
      </c>
      <c r="Q129" s="135"/>
    </row>
    <row r="130" spans="1:17" x14ac:dyDescent="0.2">
      <c r="A130" s="23" t="s">
        <v>50</v>
      </c>
      <c r="B130" s="2"/>
      <c r="C130" s="2"/>
      <c r="D130" s="136">
        <f t="shared" si="15"/>
        <v>22</v>
      </c>
      <c r="E130" s="137">
        <f t="shared" si="16"/>
        <v>490.3</v>
      </c>
      <c r="F130" s="138">
        <f t="shared" si="16"/>
        <v>44869</v>
      </c>
      <c r="G130" s="139">
        <f t="shared" si="17"/>
        <v>50.84</v>
      </c>
      <c r="H130" s="42">
        <f t="shared" si="17"/>
        <v>61.01</v>
      </c>
      <c r="I130" s="42">
        <f t="shared" si="17"/>
        <v>71.17</v>
      </c>
      <c r="J130" s="42">
        <f t="shared" si="17"/>
        <v>81.34</v>
      </c>
      <c r="K130" s="42">
        <f t="shared" si="17"/>
        <v>91.51</v>
      </c>
      <c r="L130" s="42">
        <f t="shared" si="17"/>
        <v>111.85</v>
      </c>
      <c r="M130" s="42">
        <f t="shared" si="17"/>
        <v>132.18</v>
      </c>
      <c r="N130" s="42">
        <f t="shared" si="17"/>
        <v>152.52000000000001</v>
      </c>
      <c r="O130" s="43">
        <f t="shared" si="17"/>
        <v>183.02</v>
      </c>
      <c r="Q130" s="135"/>
    </row>
    <row r="131" spans="1:17" x14ac:dyDescent="0.2">
      <c r="A131" s="23" t="s">
        <v>51</v>
      </c>
      <c r="B131" s="2"/>
      <c r="C131" s="2"/>
      <c r="D131" s="136">
        <f t="shared" si="15"/>
        <v>23</v>
      </c>
      <c r="E131" s="137">
        <f t="shared" si="16"/>
        <v>10237.299999999999</v>
      </c>
      <c r="F131" s="138">
        <f t="shared" si="16"/>
        <v>196443</v>
      </c>
      <c r="G131" s="139">
        <f t="shared" si="17"/>
        <v>10.66</v>
      </c>
      <c r="H131" s="42">
        <f t="shared" si="17"/>
        <v>12.79</v>
      </c>
      <c r="I131" s="42">
        <f t="shared" si="17"/>
        <v>14.93</v>
      </c>
      <c r="J131" s="42">
        <f t="shared" si="17"/>
        <v>17.059999999999999</v>
      </c>
      <c r="K131" s="42">
        <f t="shared" si="17"/>
        <v>19.190000000000001</v>
      </c>
      <c r="L131" s="42">
        <f t="shared" si="17"/>
        <v>23.45</v>
      </c>
      <c r="M131" s="42">
        <f t="shared" si="17"/>
        <v>27.72</v>
      </c>
      <c r="N131" s="42">
        <f t="shared" si="17"/>
        <v>31.98</v>
      </c>
      <c r="O131" s="43">
        <f t="shared" si="17"/>
        <v>38.380000000000003</v>
      </c>
      <c r="Q131" s="135"/>
    </row>
    <row r="132" spans="1:17" x14ac:dyDescent="0.2">
      <c r="A132" s="23" t="s">
        <v>52</v>
      </c>
      <c r="B132" s="2"/>
      <c r="C132" s="2"/>
      <c r="D132" s="136">
        <f t="shared" si="15"/>
        <v>24</v>
      </c>
      <c r="E132" s="137">
        <f t="shared" si="16"/>
        <v>4788.2</v>
      </c>
      <c r="F132" s="138">
        <f t="shared" si="16"/>
        <v>340854</v>
      </c>
      <c r="G132" s="139">
        <f t="shared" si="17"/>
        <v>39.549999999999997</v>
      </c>
      <c r="H132" s="42">
        <f t="shared" si="17"/>
        <v>47.46</v>
      </c>
      <c r="I132" s="42">
        <f t="shared" si="17"/>
        <v>55.37</v>
      </c>
      <c r="J132" s="42">
        <f t="shared" si="17"/>
        <v>63.28</v>
      </c>
      <c r="K132" s="42">
        <f t="shared" si="17"/>
        <v>71.19</v>
      </c>
      <c r="L132" s="42">
        <f t="shared" si="17"/>
        <v>87.01</v>
      </c>
      <c r="M132" s="42">
        <f t="shared" si="17"/>
        <v>102.83</v>
      </c>
      <c r="N132" s="42">
        <f t="shared" si="17"/>
        <v>118.65</v>
      </c>
      <c r="O132" s="43">
        <f t="shared" si="17"/>
        <v>142.38</v>
      </c>
      <c r="Q132" s="135"/>
    </row>
    <row r="133" spans="1:17" s="2" customFormat="1" x14ac:dyDescent="0.2">
      <c r="A133" s="23" t="s">
        <v>53</v>
      </c>
      <c r="D133" s="136">
        <f t="shared" si="15"/>
        <v>25</v>
      </c>
      <c r="E133" s="137">
        <f t="shared" si="16"/>
        <v>937.2</v>
      </c>
      <c r="F133" s="138">
        <f t="shared" si="16"/>
        <v>38426</v>
      </c>
      <c r="G133" s="139">
        <f t="shared" si="17"/>
        <v>22.78</v>
      </c>
      <c r="H133" s="42">
        <f t="shared" si="17"/>
        <v>27.33</v>
      </c>
      <c r="I133" s="42">
        <f t="shared" si="17"/>
        <v>31.89</v>
      </c>
      <c r="J133" s="42">
        <f t="shared" si="17"/>
        <v>36.44</v>
      </c>
      <c r="K133" s="42">
        <f t="shared" si="17"/>
        <v>41</v>
      </c>
      <c r="L133" s="42">
        <f t="shared" si="17"/>
        <v>50.11</v>
      </c>
      <c r="M133" s="42">
        <f t="shared" si="17"/>
        <v>59.22</v>
      </c>
      <c r="N133" s="42">
        <f t="shared" si="17"/>
        <v>68.33</v>
      </c>
      <c r="O133" s="43">
        <f t="shared" si="17"/>
        <v>82</v>
      </c>
      <c r="Q133" s="42"/>
    </row>
    <row r="134" spans="1:17" x14ac:dyDescent="0.2">
      <c r="A134" s="23" t="s">
        <v>54</v>
      </c>
      <c r="B134" s="2"/>
      <c r="C134" s="2"/>
      <c r="D134" s="136">
        <f t="shared" si="15"/>
        <v>26</v>
      </c>
      <c r="E134" s="137">
        <f t="shared" si="16"/>
        <v>2668</v>
      </c>
      <c r="F134" s="138">
        <f t="shared" si="16"/>
        <v>40075</v>
      </c>
      <c r="G134" s="139">
        <f t="shared" si="17"/>
        <v>8.34</v>
      </c>
      <c r="H134" s="42">
        <f t="shared" si="17"/>
        <v>10.01</v>
      </c>
      <c r="I134" s="42">
        <f t="shared" si="17"/>
        <v>11.68</v>
      </c>
      <c r="J134" s="42">
        <f t="shared" si="17"/>
        <v>13.35</v>
      </c>
      <c r="K134" s="42">
        <f t="shared" si="17"/>
        <v>15.02</v>
      </c>
      <c r="L134" s="42">
        <f t="shared" si="17"/>
        <v>18.36</v>
      </c>
      <c r="M134" s="42">
        <f t="shared" si="17"/>
        <v>21.7</v>
      </c>
      <c r="N134" s="42">
        <f t="shared" si="17"/>
        <v>25.03</v>
      </c>
      <c r="O134" s="43">
        <f t="shared" si="17"/>
        <v>30.04</v>
      </c>
      <c r="Q134" s="135"/>
    </row>
    <row r="135" spans="1:17" x14ac:dyDescent="0.2">
      <c r="A135" s="23" t="s">
        <v>55</v>
      </c>
      <c r="B135" s="2"/>
      <c r="C135" s="2"/>
      <c r="D135" s="136">
        <f t="shared" si="15"/>
        <v>27</v>
      </c>
      <c r="E135" s="137">
        <f t="shared" si="16"/>
        <v>801.3</v>
      </c>
      <c r="F135" s="138">
        <f t="shared" si="16"/>
        <v>26000</v>
      </c>
      <c r="G135" s="139">
        <f t="shared" si="17"/>
        <v>18.03</v>
      </c>
      <c r="H135" s="42">
        <f t="shared" si="17"/>
        <v>21.63</v>
      </c>
      <c r="I135" s="42">
        <f t="shared" si="17"/>
        <v>25.24</v>
      </c>
      <c r="J135" s="42">
        <f t="shared" si="17"/>
        <v>28.84</v>
      </c>
      <c r="K135" s="42">
        <f t="shared" si="17"/>
        <v>32.450000000000003</v>
      </c>
      <c r="L135" s="42">
        <f t="shared" si="17"/>
        <v>39.659999999999997</v>
      </c>
      <c r="M135" s="42">
        <f t="shared" si="17"/>
        <v>46.87</v>
      </c>
      <c r="N135" s="42">
        <f t="shared" si="17"/>
        <v>54.08</v>
      </c>
      <c r="O135" s="43">
        <f t="shared" si="17"/>
        <v>64.900000000000006</v>
      </c>
      <c r="Q135" s="135"/>
    </row>
    <row r="136" spans="1:17" s="48" customFormat="1" x14ac:dyDescent="0.2">
      <c r="A136" s="44" t="s">
        <v>56</v>
      </c>
      <c r="B136" s="77"/>
      <c r="C136" s="77"/>
      <c r="D136" s="136">
        <f t="shared" si="15"/>
        <v>28</v>
      </c>
      <c r="E136" s="131">
        <f t="shared" si="16"/>
        <v>960.8</v>
      </c>
      <c r="F136" s="79">
        <f t="shared" si="16"/>
        <v>35000</v>
      </c>
      <c r="G136" s="139">
        <f t="shared" si="17"/>
        <v>20.239999999999998</v>
      </c>
      <c r="H136" s="42">
        <f t="shared" si="17"/>
        <v>24.29</v>
      </c>
      <c r="I136" s="42">
        <f t="shared" si="17"/>
        <v>28.33</v>
      </c>
      <c r="J136" s="42">
        <f t="shared" si="17"/>
        <v>32.380000000000003</v>
      </c>
      <c r="K136" s="42">
        <f t="shared" si="17"/>
        <v>36.43</v>
      </c>
      <c r="L136" s="42">
        <f t="shared" si="17"/>
        <v>44.53</v>
      </c>
      <c r="M136" s="42">
        <f t="shared" si="17"/>
        <v>52.62</v>
      </c>
      <c r="N136" s="42">
        <f t="shared" si="17"/>
        <v>60.72</v>
      </c>
      <c r="O136" s="43">
        <f t="shared" si="17"/>
        <v>72.86</v>
      </c>
      <c r="Q136" s="135"/>
    </row>
    <row r="137" spans="1:17" x14ac:dyDescent="0.2">
      <c r="A137" s="23" t="s">
        <v>57</v>
      </c>
      <c r="B137" s="2"/>
      <c r="C137" s="2"/>
      <c r="D137" s="136">
        <f t="shared" si="15"/>
        <v>29</v>
      </c>
      <c r="E137" s="137">
        <f t="shared" si="16"/>
        <v>945.5</v>
      </c>
      <c r="F137" s="138">
        <f t="shared" si="16"/>
        <v>28101</v>
      </c>
      <c r="G137" s="139">
        <f t="shared" si="17"/>
        <v>16.510000000000002</v>
      </c>
      <c r="H137" s="42">
        <f t="shared" si="17"/>
        <v>19.809999999999999</v>
      </c>
      <c r="I137" s="42">
        <f t="shared" si="17"/>
        <v>23.12</v>
      </c>
      <c r="J137" s="42">
        <f t="shared" si="17"/>
        <v>26.42</v>
      </c>
      <c r="K137" s="42">
        <f t="shared" si="17"/>
        <v>29.72</v>
      </c>
      <c r="L137" s="42">
        <f t="shared" si="17"/>
        <v>36.32</v>
      </c>
      <c r="M137" s="42">
        <f t="shared" si="17"/>
        <v>42.93</v>
      </c>
      <c r="N137" s="42">
        <f t="shared" si="17"/>
        <v>49.53</v>
      </c>
      <c r="O137" s="43">
        <f t="shared" si="17"/>
        <v>59.44</v>
      </c>
      <c r="Q137" s="135"/>
    </row>
    <row r="138" spans="1:17" x14ac:dyDescent="0.2">
      <c r="A138" s="23" t="s">
        <v>58</v>
      </c>
      <c r="B138" s="2"/>
      <c r="C138" s="2"/>
      <c r="D138" s="136">
        <f t="shared" si="15"/>
        <v>30</v>
      </c>
      <c r="E138" s="137">
        <f t="shared" si="16"/>
        <v>747.7</v>
      </c>
      <c r="F138" s="138">
        <f t="shared" si="16"/>
        <v>28000</v>
      </c>
      <c r="G138" s="139">
        <f t="shared" si="17"/>
        <v>20.81</v>
      </c>
      <c r="H138" s="42">
        <f t="shared" si="17"/>
        <v>24.97</v>
      </c>
      <c r="I138" s="42">
        <f t="shared" si="17"/>
        <v>29.13</v>
      </c>
      <c r="J138" s="42">
        <f t="shared" si="17"/>
        <v>33.29</v>
      </c>
      <c r="K138" s="42">
        <f t="shared" si="17"/>
        <v>37.450000000000003</v>
      </c>
      <c r="L138" s="42">
        <f t="shared" si="17"/>
        <v>45.77</v>
      </c>
      <c r="M138" s="42">
        <f t="shared" si="17"/>
        <v>54.09</v>
      </c>
      <c r="N138" s="42">
        <f t="shared" si="17"/>
        <v>62.42</v>
      </c>
      <c r="O138" s="43">
        <f t="shared" si="17"/>
        <v>74.900000000000006</v>
      </c>
      <c r="Q138" s="135"/>
    </row>
    <row r="139" spans="1:17" x14ac:dyDescent="0.2">
      <c r="A139" s="23" t="s">
        <v>59</v>
      </c>
      <c r="B139" s="2"/>
      <c r="C139" s="2"/>
      <c r="D139" s="136">
        <f t="shared" si="15"/>
        <v>31</v>
      </c>
      <c r="E139" s="137">
        <f t="shared" si="16"/>
        <v>371.7</v>
      </c>
      <c r="F139" s="138">
        <f t="shared" si="16"/>
        <v>13200</v>
      </c>
      <c r="G139" s="139">
        <f t="shared" si="17"/>
        <v>19.73</v>
      </c>
      <c r="H139" s="42">
        <f t="shared" si="17"/>
        <v>23.67</v>
      </c>
      <c r="I139" s="42">
        <f t="shared" si="17"/>
        <v>27.62</v>
      </c>
      <c r="J139" s="42">
        <f t="shared" si="17"/>
        <v>31.56</v>
      </c>
      <c r="K139" s="42">
        <f t="shared" si="17"/>
        <v>35.51</v>
      </c>
      <c r="L139" s="42">
        <f t="shared" si="17"/>
        <v>43.4</v>
      </c>
      <c r="M139" s="42">
        <f t="shared" si="17"/>
        <v>51.29</v>
      </c>
      <c r="N139" s="42">
        <f t="shared" si="17"/>
        <v>59.18</v>
      </c>
      <c r="O139" s="43">
        <f t="shared" si="17"/>
        <v>71.02</v>
      </c>
      <c r="Q139" s="135"/>
    </row>
    <row r="140" spans="1:17" x14ac:dyDescent="0.2">
      <c r="A140" s="23" t="s">
        <v>60</v>
      </c>
      <c r="B140" s="2"/>
      <c r="C140" s="2"/>
      <c r="D140" s="136">
        <f t="shared" si="15"/>
        <v>32</v>
      </c>
      <c r="E140" s="137">
        <f t="shared" si="16"/>
        <v>115.7</v>
      </c>
      <c r="F140" s="138">
        <f t="shared" si="16"/>
        <v>5720</v>
      </c>
      <c r="G140" s="139">
        <f t="shared" si="17"/>
        <v>27.47</v>
      </c>
      <c r="H140" s="42">
        <f t="shared" si="17"/>
        <v>32.96</v>
      </c>
      <c r="I140" s="42">
        <f t="shared" si="17"/>
        <v>38.450000000000003</v>
      </c>
      <c r="J140" s="42">
        <f t="shared" si="17"/>
        <v>43.95</v>
      </c>
      <c r="K140" s="42">
        <f t="shared" si="17"/>
        <v>49.44</v>
      </c>
      <c r="L140" s="42">
        <f t="shared" si="17"/>
        <v>60.43</v>
      </c>
      <c r="M140" s="42">
        <f t="shared" si="17"/>
        <v>71.41</v>
      </c>
      <c r="N140" s="42">
        <f t="shared" si="17"/>
        <v>82.4</v>
      </c>
      <c r="O140" s="43">
        <f t="shared" si="17"/>
        <v>98.88</v>
      </c>
      <c r="Q140" s="135"/>
    </row>
    <row r="141" spans="1:17" x14ac:dyDescent="0.2">
      <c r="A141" s="23" t="s">
        <v>61</v>
      </c>
      <c r="B141" s="2"/>
      <c r="C141" s="2"/>
      <c r="D141" s="136">
        <f t="shared" si="15"/>
        <v>33</v>
      </c>
      <c r="E141" s="137">
        <f t="shared" ref="E141:F142" si="18">E54</f>
        <v>4492.8</v>
      </c>
      <c r="F141" s="138">
        <f t="shared" si="18"/>
        <v>240273</v>
      </c>
      <c r="G141" s="139">
        <f t="shared" ref="G141:O142" si="19">ROUND(G54-G$21,2)</f>
        <v>29.71</v>
      </c>
      <c r="H141" s="42">
        <f t="shared" si="19"/>
        <v>35.65</v>
      </c>
      <c r="I141" s="42">
        <f t="shared" si="19"/>
        <v>41.6</v>
      </c>
      <c r="J141" s="42">
        <f t="shared" si="19"/>
        <v>47.54</v>
      </c>
      <c r="K141" s="42">
        <f t="shared" si="19"/>
        <v>53.48</v>
      </c>
      <c r="L141" s="42">
        <f t="shared" si="19"/>
        <v>65.36</v>
      </c>
      <c r="M141" s="42">
        <f t="shared" si="19"/>
        <v>77.25</v>
      </c>
      <c r="N141" s="42">
        <f t="shared" si="19"/>
        <v>89.13</v>
      </c>
      <c r="O141" s="43">
        <f t="shared" si="19"/>
        <v>106.96</v>
      </c>
      <c r="Q141" s="135"/>
    </row>
    <row r="142" spans="1:17" x14ac:dyDescent="0.2">
      <c r="A142" s="23" t="s">
        <v>62</v>
      </c>
      <c r="B142" s="2"/>
      <c r="C142" s="2"/>
      <c r="D142" s="136">
        <f t="shared" si="15"/>
        <v>34</v>
      </c>
      <c r="E142" s="137">
        <f t="shared" si="18"/>
        <v>9.1999999999999993</v>
      </c>
      <c r="F142" s="138">
        <f t="shared" si="18"/>
        <v>0</v>
      </c>
      <c r="G142" s="139">
        <f t="shared" si="19"/>
        <v>0</v>
      </c>
      <c r="H142" s="42">
        <f t="shared" si="19"/>
        <v>0</v>
      </c>
      <c r="I142" s="42">
        <f t="shared" si="19"/>
        <v>0</v>
      </c>
      <c r="J142" s="42">
        <f t="shared" si="19"/>
        <v>0</v>
      </c>
      <c r="K142" s="42">
        <f t="shared" si="19"/>
        <v>0</v>
      </c>
      <c r="L142" s="42">
        <f t="shared" si="19"/>
        <v>0</v>
      </c>
      <c r="M142" s="42">
        <f t="shared" si="19"/>
        <v>0</v>
      </c>
      <c r="N142" s="42">
        <f t="shared" si="19"/>
        <v>0</v>
      </c>
      <c r="O142" s="43">
        <f t="shared" si="19"/>
        <v>0</v>
      </c>
      <c r="Q142" s="135"/>
    </row>
    <row r="143" spans="1:17" x14ac:dyDescent="0.2">
      <c r="A143" s="143" t="s">
        <v>67</v>
      </c>
      <c r="B143" s="30"/>
      <c r="C143" s="30"/>
      <c r="D143" s="144"/>
      <c r="E143" s="145">
        <f>SUM(E109:E142)</f>
        <v>60356.699999999983</v>
      </c>
      <c r="F143" s="146">
        <f>F57</f>
        <v>1657859</v>
      </c>
      <c r="G143" s="29"/>
      <c r="H143" s="30"/>
      <c r="I143" s="30"/>
      <c r="J143" s="30"/>
      <c r="K143" s="30"/>
      <c r="L143" s="30"/>
      <c r="M143" s="30"/>
      <c r="N143" s="30"/>
      <c r="O143" s="50"/>
    </row>
    <row r="144" spans="1:17" x14ac:dyDescent="0.2">
      <c r="A144" s="147"/>
      <c r="B144" s="2"/>
      <c r="C144" s="2"/>
      <c r="D144" s="2"/>
      <c r="E144" s="2"/>
      <c r="F144" s="2"/>
      <c r="G144" s="148" t="s">
        <v>68</v>
      </c>
      <c r="H144" s="149"/>
      <c r="I144" s="149"/>
      <c r="J144" s="149" t="s">
        <v>69</v>
      </c>
      <c r="K144" s="150">
        <f>(SUM(K109:K142))/D142</f>
        <v>28.175000000000001</v>
      </c>
      <c r="L144" s="2"/>
      <c r="M144" s="2"/>
      <c r="N144" s="2"/>
      <c r="O144" s="2"/>
    </row>
    <row r="145" spans="1:15" x14ac:dyDescent="0.2">
      <c r="A145" s="147"/>
      <c r="B145" s="2"/>
      <c r="C145" s="2"/>
      <c r="D145" s="2"/>
      <c r="E145" s="2"/>
      <c r="F145" s="2"/>
      <c r="G145" s="148" t="s">
        <v>70</v>
      </c>
      <c r="H145" s="149"/>
      <c r="I145" s="149"/>
      <c r="J145" s="149" t="s">
        <v>69</v>
      </c>
      <c r="K145" s="150">
        <f>(SUM(K109:K142)-K142-K113)/(D142-2)</f>
        <v>29.935937500000001</v>
      </c>
      <c r="L145" s="2"/>
      <c r="M145" s="2"/>
      <c r="N145" s="2"/>
      <c r="O145" s="2"/>
    </row>
    <row r="146" spans="1:15" s="48" customFormat="1" x14ac:dyDescent="0.2">
      <c r="A146" s="151"/>
      <c r="B146" s="77"/>
      <c r="C146" s="77"/>
      <c r="D146" s="77"/>
      <c r="E146" s="77"/>
      <c r="F146" s="77"/>
      <c r="G146" s="151"/>
      <c r="H146" s="77"/>
      <c r="I146" s="77"/>
      <c r="J146" s="77"/>
      <c r="K146" s="152"/>
      <c r="L146" s="77"/>
      <c r="M146" s="77"/>
      <c r="N146" s="77"/>
      <c r="O146" s="77"/>
    </row>
    <row r="147" spans="1:15" x14ac:dyDescent="0.2">
      <c r="A147" s="55" t="str">
        <f>A16</f>
        <v>2016/17</v>
      </c>
      <c r="B147" s="1" t="s">
        <v>71</v>
      </c>
      <c r="C147" s="1"/>
      <c r="D147" s="2"/>
      <c r="E147" s="2"/>
      <c r="F147" s="2"/>
      <c r="G147" s="2"/>
      <c r="H147" s="2"/>
      <c r="I147" s="2"/>
      <c r="J147" s="2"/>
      <c r="K147" s="39"/>
      <c r="L147" s="2"/>
      <c r="M147" s="2"/>
      <c r="N147" s="2"/>
      <c r="O147" s="2"/>
    </row>
    <row r="148" spans="1:15" x14ac:dyDescent="0.2">
      <c r="A148" s="35"/>
      <c r="B148" s="36"/>
      <c r="C148" s="36"/>
      <c r="D148" s="36"/>
      <c r="E148" s="36"/>
      <c r="F148" s="38"/>
      <c r="G148" s="105"/>
      <c r="H148" s="59"/>
      <c r="I148" s="59"/>
      <c r="J148" s="59"/>
      <c r="K148" s="59"/>
      <c r="L148" s="59"/>
      <c r="M148" s="59"/>
      <c r="N148" s="59"/>
      <c r="O148" s="60"/>
    </row>
    <row r="149" spans="1:15" x14ac:dyDescent="0.2">
      <c r="A149" s="61" t="s">
        <v>22</v>
      </c>
      <c r="B149" s="6"/>
      <c r="C149" s="6"/>
      <c r="D149" s="6"/>
      <c r="E149" s="27"/>
      <c r="F149" s="28"/>
      <c r="G149" s="22" t="s">
        <v>6</v>
      </c>
      <c r="H149" s="20" t="s">
        <v>6</v>
      </c>
      <c r="I149" s="20" t="s">
        <v>6</v>
      </c>
      <c r="J149" s="20" t="s">
        <v>6</v>
      </c>
      <c r="K149" s="20" t="s">
        <v>6</v>
      </c>
      <c r="L149" s="20" t="s">
        <v>6</v>
      </c>
      <c r="M149" s="20" t="s">
        <v>6</v>
      </c>
      <c r="N149" s="20" t="s">
        <v>6</v>
      </c>
      <c r="O149" s="21" t="s">
        <v>6</v>
      </c>
    </row>
    <row r="150" spans="1:15" x14ac:dyDescent="0.2">
      <c r="A150" s="23"/>
      <c r="B150" s="2"/>
      <c r="C150" s="2"/>
      <c r="D150" s="2"/>
      <c r="E150" s="27"/>
      <c r="F150" s="25"/>
      <c r="G150" s="26" t="s">
        <v>7</v>
      </c>
      <c r="H150" s="27" t="s">
        <v>8</v>
      </c>
      <c r="I150" s="27" t="s">
        <v>9</v>
      </c>
      <c r="J150" s="27" t="s">
        <v>10</v>
      </c>
      <c r="K150" s="27" t="s">
        <v>11</v>
      </c>
      <c r="L150" s="27" t="s">
        <v>12</v>
      </c>
      <c r="M150" s="27" t="s">
        <v>13</v>
      </c>
      <c r="N150" s="27" t="s">
        <v>14</v>
      </c>
      <c r="O150" s="28" t="s">
        <v>15</v>
      </c>
    </row>
    <row r="151" spans="1:15" x14ac:dyDescent="0.2">
      <c r="A151" s="29"/>
      <c r="B151" s="30"/>
      <c r="C151" s="30"/>
      <c r="D151" s="30"/>
      <c r="E151" s="30"/>
      <c r="F151" s="31"/>
      <c r="G151" s="32" t="s">
        <v>16</v>
      </c>
      <c r="H151" s="33" t="s">
        <v>16</v>
      </c>
      <c r="I151" s="33" t="s">
        <v>16</v>
      </c>
      <c r="J151" s="33" t="s">
        <v>16</v>
      </c>
      <c r="K151" s="33" t="s">
        <v>16</v>
      </c>
      <c r="L151" s="33" t="s">
        <v>16</v>
      </c>
      <c r="M151" s="33" t="s">
        <v>16</v>
      </c>
      <c r="N151" s="33" t="s">
        <v>16</v>
      </c>
      <c r="O151" s="34" t="s">
        <v>16</v>
      </c>
    </row>
    <row r="152" spans="1:15" x14ac:dyDescent="0.2">
      <c r="A152" s="35" t="s">
        <v>28</v>
      </c>
      <c r="B152" s="36"/>
      <c r="C152" s="36"/>
      <c r="D152" s="36"/>
      <c r="E152" s="36"/>
      <c r="F152" s="153"/>
      <c r="G152" s="154">
        <f t="shared" ref="G152:O152" si="20">G64-G$10-G$11-G$12</f>
        <v>0</v>
      </c>
      <c r="H152" s="40">
        <f t="shared" si="20"/>
        <v>-8.5265128291212022E-14</v>
      </c>
      <c r="I152" s="40">
        <f t="shared" si="20"/>
        <v>1.5631940186722204E-13</v>
      </c>
      <c r="J152" s="40">
        <f t="shared" si="20"/>
        <v>0</v>
      </c>
      <c r="K152" s="40">
        <f t="shared" si="20"/>
        <v>9.2370555648813024E-14</v>
      </c>
      <c r="L152" s="40">
        <f t="shared" si="20"/>
        <v>0</v>
      </c>
      <c r="M152" s="40">
        <f t="shared" si="20"/>
        <v>-2.7000623958883807E-13</v>
      </c>
      <c r="N152" s="40">
        <f t="shared" si="20"/>
        <v>2.1316282072803006E-13</v>
      </c>
      <c r="O152" s="155">
        <f t="shared" si="20"/>
        <v>0</v>
      </c>
    </row>
    <row r="153" spans="1:15" s="48" customFormat="1" x14ac:dyDescent="0.2">
      <c r="A153" s="76" t="s">
        <v>29</v>
      </c>
      <c r="B153" s="77"/>
      <c r="C153" s="77"/>
      <c r="D153" s="77"/>
      <c r="E153" s="112"/>
      <c r="F153" s="45"/>
      <c r="G153" s="139">
        <f t="shared" ref="G153:O168" si="21">G65-G$10-G$11-G$12-G109</f>
        <v>4.0856207306205761E-14</v>
      </c>
      <c r="H153" s="42">
        <f t="shared" si="21"/>
        <v>-8.5265128291212022E-14</v>
      </c>
      <c r="I153" s="42">
        <f t="shared" si="21"/>
        <v>2.2915003228263231E-13</v>
      </c>
      <c r="J153" s="42">
        <f t="shared" si="21"/>
        <v>-1.0658141036401503E-13</v>
      </c>
      <c r="K153" s="42">
        <f t="shared" si="21"/>
        <v>9.2370555648813024E-14</v>
      </c>
      <c r="L153" s="42">
        <f t="shared" si="21"/>
        <v>-1.7053025658242404E-13</v>
      </c>
      <c r="M153" s="42">
        <f t="shared" si="21"/>
        <v>-1.9895196601282805E-13</v>
      </c>
      <c r="N153" s="42">
        <f t="shared" si="21"/>
        <v>2.1316282072803006E-13</v>
      </c>
      <c r="O153" s="43">
        <f t="shared" si="21"/>
        <v>0</v>
      </c>
    </row>
    <row r="154" spans="1:15" x14ac:dyDescent="0.2">
      <c r="A154" s="23" t="s">
        <v>30</v>
      </c>
      <c r="B154" s="2"/>
      <c r="C154" s="2"/>
      <c r="D154" s="2"/>
      <c r="E154" s="116"/>
      <c r="F154" s="25"/>
      <c r="G154" s="142">
        <f t="shared" si="21"/>
        <v>7.815970093361102E-14</v>
      </c>
      <c r="H154" s="39">
        <f t="shared" si="21"/>
        <v>-1.3145040611561853E-13</v>
      </c>
      <c r="I154" s="39">
        <f t="shared" si="21"/>
        <v>1.0302869668521453E-13</v>
      </c>
      <c r="J154" s="39">
        <f t="shared" si="21"/>
        <v>-9.9475983006414026E-14</v>
      </c>
      <c r="K154" s="39">
        <f t="shared" si="21"/>
        <v>0</v>
      </c>
      <c r="L154" s="39">
        <f t="shared" si="21"/>
        <v>-1.9184653865522705E-13</v>
      </c>
      <c r="M154" s="39">
        <f t="shared" si="21"/>
        <v>7.815970093361102E-14</v>
      </c>
      <c r="N154" s="39">
        <f t="shared" si="21"/>
        <v>3.1974423109204508E-13</v>
      </c>
      <c r="O154" s="41">
        <f t="shared" si="21"/>
        <v>-1.7053025658242404E-13</v>
      </c>
    </row>
    <row r="155" spans="1:15" x14ac:dyDescent="0.2">
      <c r="A155" s="23" t="s">
        <v>72</v>
      </c>
      <c r="B155" s="2"/>
      <c r="C155" s="2"/>
      <c r="D155" s="2"/>
      <c r="E155" s="116"/>
      <c r="F155" s="25"/>
      <c r="G155" s="142">
        <f t="shared" si="21"/>
        <v>0</v>
      </c>
      <c r="H155" s="39">
        <f t="shared" si="21"/>
        <v>-7.638334409421077E-14</v>
      </c>
      <c r="I155" s="39">
        <f t="shared" si="21"/>
        <v>5.595524044110789E-14</v>
      </c>
      <c r="J155" s="39">
        <f t="shared" si="21"/>
        <v>-2.6645352591003757E-14</v>
      </c>
      <c r="K155" s="39">
        <f t="shared" si="21"/>
        <v>2.2026824808563106E-13</v>
      </c>
      <c r="L155" s="39">
        <f t="shared" si="21"/>
        <v>2.8421709430404007E-14</v>
      </c>
      <c r="M155" s="39">
        <f t="shared" si="21"/>
        <v>9.4146912488213275E-14</v>
      </c>
      <c r="N155" s="39">
        <f t="shared" si="21"/>
        <v>1.2079226507921703E-13</v>
      </c>
      <c r="O155" s="41">
        <f t="shared" si="21"/>
        <v>2.2737367544323206E-13</v>
      </c>
    </row>
    <row r="156" spans="1:15" x14ac:dyDescent="0.2">
      <c r="A156" s="23" t="s">
        <v>32</v>
      </c>
      <c r="B156" s="2"/>
      <c r="C156" s="2"/>
      <c r="D156" s="2"/>
      <c r="E156" s="116"/>
      <c r="F156" s="25"/>
      <c r="G156" s="142">
        <f t="shared" si="21"/>
        <v>9.9920072216264089E-14</v>
      </c>
      <c r="H156" s="39">
        <f t="shared" si="21"/>
        <v>-1.2612133559741778E-13</v>
      </c>
      <c r="I156" s="39">
        <f t="shared" si="21"/>
        <v>2.1049828546892968E-13</v>
      </c>
      <c r="J156" s="39">
        <f t="shared" si="21"/>
        <v>-7.9936057773011271E-15</v>
      </c>
      <c r="K156" s="39">
        <f t="shared" si="21"/>
        <v>9.2370555648813024E-14</v>
      </c>
      <c r="L156" s="39">
        <f t="shared" si="21"/>
        <v>-1.5454304502782179E-13</v>
      </c>
      <c r="M156" s="39">
        <f t="shared" si="21"/>
        <v>-1.4210854715202004E-13</v>
      </c>
      <c r="N156" s="39">
        <f t="shared" si="21"/>
        <v>-1.6875389974302379E-13</v>
      </c>
      <c r="O156" s="41">
        <f t="shared" si="21"/>
        <v>-2.8421709430404007E-14</v>
      </c>
    </row>
    <row r="157" spans="1:15" x14ac:dyDescent="0.2">
      <c r="A157" s="23" t="s">
        <v>33</v>
      </c>
      <c r="B157" s="2"/>
      <c r="C157" s="2"/>
      <c r="D157" s="2"/>
      <c r="E157" s="116"/>
      <c r="F157" s="25"/>
      <c r="G157" s="142">
        <f t="shared" si="21"/>
        <v>0</v>
      </c>
      <c r="H157" s="39">
        <f t="shared" si="21"/>
        <v>-8.5265128291212022E-14</v>
      </c>
      <c r="I157" s="39">
        <f t="shared" si="21"/>
        <v>1.5631940186722204E-13</v>
      </c>
      <c r="J157" s="39">
        <f t="shared" si="21"/>
        <v>-3.5527136788005009E-14</v>
      </c>
      <c r="K157" s="39">
        <f t="shared" si="21"/>
        <v>9.2370555648813024E-14</v>
      </c>
      <c r="L157" s="39">
        <f t="shared" si="21"/>
        <v>-9.9475983006414026E-14</v>
      </c>
      <c r="M157" s="39">
        <f t="shared" si="21"/>
        <v>-2.7000623958883807E-13</v>
      </c>
      <c r="N157" s="39">
        <f t="shared" si="21"/>
        <v>2.1316282072803006E-13</v>
      </c>
      <c r="O157" s="41">
        <f t="shared" si="21"/>
        <v>-2.8421709430404007E-14</v>
      </c>
    </row>
    <row r="158" spans="1:15" x14ac:dyDescent="0.2">
      <c r="A158" s="23" t="s">
        <v>34</v>
      </c>
      <c r="B158" s="2"/>
      <c r="C158" s="2"/>
      <c r="D158" s="2"/>
      <c r="E158" s="116"/>
      <c r="F158" s="25"/>
      <c r="G158" s="142">
        <f t="shared" si="21"/>
        <v>9.5923269327613525E-14</v>
      </c>
      <c r="H158" s="39">
        <f t="shared" si="21"/>
        <v>-5.6843418860808015E-14</v>
      </c>
      <c r="I158" s="39">
        <f t="shared" si="21"/>
        <v>2.2737367544323206E-13</v>
      </c>
      <c r="J158" s="39">
        <f t="shared" si="21"/>
        <v>-1.5276668818842154E-13</v>
      </c>
      <c r="K158" s="39">
        <f t="shared" si="21"/>
        <v>0</v>
      </c>
      <c r="L158" s="39">
        <f t="shared" si="21"/>
        <v>1.3500311979441904E-13</v>
      </c>
      <c r="M158" s="39">
        <f t="shared" si="21"/>
        <v>5.6843418860808015E-14</v>
      </c>
      <c r="N158" s="39">
        <f t="shared" si="21"/>
        <v>-5.6843418860808015E-14</v>
      </c>
      <c r="O158" s="41">
        <f t="shared" si="21"/>
        <v>-1.7053025658242404E-13</v>
      </c>
    </row>
    <row r="159" spans="1:15" x14ac:dyDescent="0.2">
      <c r="A159" s="23" t="s">
        <v>35</v>
      </c>
      <c r="B159" s="2"/>
      <c r="C159" s="2"/>
      <c r="D159" s="2"/>
      <c r="E159" s="116"/>
      <c r="F159" s="25"/>
      <c r="G159" s="142">
        <f t="shared" si="21"/>
        <v>9.5923269327613525E-14</v>
      </c>
      <c r="H159" s="39">
        <f t="shared" si="21"/>
        <v>-9.0594198809412774E-14</v>
      </c>
      <c r="I159" s="39">
        <f t="shared" si="21"/>
        <v>1.7408297026122455E-13</v>
      </c>
      <c r="J159" s="39">
        <f t="shared" si="21"/>
        <v>-1.1723955140041653E-13</v>
      </c>
      <c r="K159" s="39">
        <f t="shared" si="21"/>
        <v>1.4566126083082054E-13</v>
      </c>
      <c r="L159" s="39">
        <f t="shared" si="21"/>
        <v>0</v>
      </c>
      <c r="M159" s="39">
        <f t="shared" si="21"/>
        <v>-1.4210854715202004E-13</v>
      </c>
      <c r="N159" s="39">
        <f t="shared" si="21"/>
        <v>-7.815970093361102E-14</v>
      </c>
      <c r="O159" s="41">
        <f t="shared" si="21"/>
        <v>7.815970093361102E-14</v>
      </c>
    </row>
    <row r="160" spans="1:15" x14ac:dyDescent="0.2">
      <c r="A160" s="23" t="s">
        <v>36</v>
      </c>
      <c r="B160" s="2"/>
      <c r="C160" s="2"/>
      <c r="D160" s="2"/>
      <c r="E160" s="116"/>
      <c r="F160" s="25"/>
      <c r="G160" s="142">
        <f t="shared" si="21"/>
        <v>6.3948846218409017E-14</v>
      </c>
      <c r="H160" s="39">
        <f t="shared" si="21"/>
        <v>-1.0302869668521453E-13</v>
      </c>
      <c r="I160" s="39">
        <f t="shared" si="21"/>
        <v>5.6843418860808015E-14</v>
      </c>
      <c r="J160" s="39">
        <f t="shared" si="21"/>
        <v>0</v>
      </c>
      <c r="K160" s="39">
        <f t="shared" si="21"/>
        <v>6.3948846218409017E-14</v>
      </c>
      <c r="L160" s="39">
        <f t="shared" si="21"/>
        <v>-2.8066438062523957E-13</v>
      </c>
      <c r="M160" s="39">
        <f t="shared" si="21"/>
        <v>-1.5987211554602254E-13</v>
      </c>
      <c r="N160" s="39">
        <f t="shared" si="21"/>
        <v>-6.0396132539608516E-14</v>
      </c>
      <c r="O160" s="41">
        <f t="shared" si="21"/>
        <v>-8.5265128291212022E-14</v>
      </c>
    </row>
    <row r="161" spans="1:15" x14ac:dyDescent="0.2">
      <c r="A161" s="23" t="s">
        <v>37</v>
      </c>
      <c r="B161" s="2"/>
      <c r="C161" s="2"/>
      <c r="D161" s="2"/>
      <c r="E161" s="116"/>
      <c r="F161" s="25"/>
      <c r="G161" s="142">
        <f t="shared" si="21"/>
        <v>9.5923269327613525E-14</v>
      </c>
      <c r="H161" s="39">
        <f t="shared" si="21"/>
        <v>-1.2789769243681803E-13</v>
      </c>
      <c r="I161" s="39">
        <f t="shared" si="21"/>
        <v>9.2370555648813024E-14</v>
      </c>
      <c r="J161" s="39">
        <f t="shared" si="21"/>
        <v>0</v>
      </c>
      <c r="K161" s="39">
        <f t="shared" si="21"/>
        <v>1.9895196601282805E-13</v>
      </c>
      <c r="L161" s="39">
        <f t="shared" si="21"/>
        <v>0</v>
      </c>
      <c r="M161" s="39">
        <f t="shared" si="21"/>
        <v>0</v>
      </c>
      <c r="N161" s="39">
        <f t="shared" si="21"/>
        <v>-5.6843418860808015E-14</v>
      </c>
      <c r="O161" s="41">
        <f t="shared" si="21"/>
        <v>1.8474111129762605E-13</v>
      </c>
    </row>
    <row r="162" spans="1:15" x14ac:dyDescent="0.2">
      <c r="A162" s="23" t="s">
        <v>38</v>
      </c>
      <c r="B162" s="2"/>
      <c r="C162" s="2"/>
      <c r="D162" s="2"/>
      <c r="E162" s="116"/>
      <c r="F162" s="25"/>
      <c r="G162" s="142">
        <f t="shared" si="21"/>
        <v>0</v>
      </c>
      <c r="H162" s="39">
        <f t="shared" si="21"/>
        <v>-1.1368683772161603E-13</v>
      </c>
      <c r="I162" s="39">
        <f t="shared" si="21"/>
        <v>2.0250467969162855E-13</v>
      </c>
      <c r="J162" s="39">
        <f t="shared" si="21"/>
        <v>-1.4566126083082054E-13</v>
      </c>
      <c r="K162" s="39">
        <f t="shared" si="21"/>
        <v>5.6843418860808015E-14</v>
      </c>
      <c r="L162" s="39">
        <f t="shared" si="21"/>
        <v>0</v>
      </c>
      <c r="M162" s="39">
        <f t="shared" si="21"/>
        <v>0</v>
      </c>
      <c r="N162" s="39">
        <f t="shared" si="21"/>
        <v>-7.815970093361102E-14</v>
      </c>
      <c r="O162" s="41">
        <f t="shared" si="21"/>
        <v>-9.9475983006414026E-14</v>
      </c>
    </row>
    <row r="163" spans="1:15" x14ac:dyDescent="0.2">
      <c r="A163" s="23" t="s">
        <v>39</v>
      </c>
      <c r="B163" s="2"/>
      <c r="C163" s="2"/>
      <c r="D163" s="2"/>
      <c r="E163" s="116"/>
      <c r="F163" s="25"/>
      <c r="G163" s="142">
        <f t="shared" si="21"/>
        <v>4.2632564145606011E-14</v>
      </c>
      <c r="H163" s="39">
        <f t="shared" si="21"/>
        <v>-1.4566126083082054E-13</v>
      </c>
      <c r="I163" s="39">
        <f t="shared" si="21"/>
        <v>1.0302869668521453E-13</v>
      </c>
      <c r="J163" s="39">
        <f t="shared" si="21"/>
        <v>3.5527136788005009E-14</v>
      </c>
      <c r="K163" s="39">
        <f t="shared" si="21"/>
        <v>5.6843418860808015E-14</v>
      </c>
      <c r="L163" s="39">
        <f t="shared" si="21"/>
        <v>-1.2079226507921703E-13</v>
      </c>
      <c r="M163" s="39">
        <f t="shared" si="21"/>
        <v>-2.7000623958883807E-13</v>
      </c>
      <c r="N163" s="39">
        <f t="shared" si="21"/>
        <v>2.3447910280083306E-13</v>
      </c>
      <c r="O163" s="41">
        <f t="shared" si="21"/>
        <v>-9.9475983006414026E-14</v>
      </c>
    </row>
    <row r="164" spans="1:15" x14ac:dyDescent="0.2">
      <c r="A164" s="23" t="s">
        <v>40</v>
      </c>
      <c r="B164" s="2"/>
      <c r="C164" s="2"/>
      <c r="D164" s="2"/>
      <c r="E164" s="116"/>
      <c r="F164" s="25"/>
      <c r="G164" s="142">
        <f t="shared" si="21"/>
        <v>0</v>
      </c>
      <c r="H164" s="39">
        <f t="shared" si="21"/>
        <v>-7.460698725481052E-14</v>
      </c>
      <c r="I164" s="39">
        <f t="shared" si="21"/>
        <v>1.6342482922482304E-13</v>
      </c>
      <c r="J164" s="39">
        <f t="shared" si="21"/>
        <v>0</v>
      </c>
      <c r="K164" s="39">
        <f t="shared" si="21"/>
        <v>9.9475983006414026E-14</v>
      </c>
      <c r="L164" s="39">
        <f t="shared" si="21"/>
        <v>1.3500311979441904E-13</v>
      </c>
      <c r="M164" s="39">
        <f t="shared" si="21"/>
        <v>0</v>
      </c>
      <c r="N164" s="39">
        <f t="shared" si="21"/>
        <v>2.2737367544323206E-13</v>
      </c>
      <c r="O164" s="41">
        <f t="shared" si="21"/>
        <v>0</v>
      </c>
    </row>
    <row r="165" spans="1:15" s="48" customFormat="1" x14ac:dyDescent="0.2">
      <c r="A165" s="44" t="s">
        <v>41</v>
      </c>
      <c r="B165" s="77"/>
      <c r="C165" s="77"/>
      <c r="D165" s="77"/>
      <c r="E165" s="112"/>
      <c r="F165" s="45"/>
      <c r="G165" s="139">
        <f t="shared" si="21"/>
        <v>1.7763568394002505E-14</v>
      </c>
      <c r="H165" s="42">
        <f t="shared" si="21"/>
        <v>-6.7501559897209518E-14</v>
      </c>
      <c r="I165" s="42">
        <f t="shared" si="21"/>
        <v>1.7408297026122455E-13</v>
      </c>
      <c r="J165" s="42">
        <f t="shared" si="21"/>
        <v>0</v>
      </c>
      <c r="K165" s="42">
        <f t="shared" si="21"/>
        <v>1.2079226507921703E-13</v>
      </c>
      <c r="L165" s="42">
        <f t="shared" si="21"/>
        <v>-6.3948846218409017E-14</v>
      </c>
      <c r="M165" s="42">
        <f t="shared" si="21"/>
        <v>-2.3447910280083306E-13</v>
      </c>
      <c r="N165" s="42">
        <f t="shared" si="21"/>
        <v>0</v>
      </c>
      <c r="O165" s="43">
        <f t="shared" si="21"/>
        <v>0</v>
      </c>
    </row>
    <row r="166" spans="1:15" s="48" customFormat="1" x14ac:dyDescent="0.2">
      <c r="A166" s="44" t="s">
        <v>42</v>
      </c>
      <c r="B166" s="77"/>
      <c r="C166" s="77"/>
      <c r="D166" s="77"/>
      <c r="E166" s="112"/>
      <c r="F166" s="45"/>
      <c r="G166" s="139">
        <f t="shared" si="21"/>
        <v>0</v>
      </c>
      <c r="H166" s="42">
        <f t="shared" si="21"/>
        <v>-1.1368683772161603E-13</v>
      </c>
      <c r="I166" s="42">
        <f t="shared" si="21"/>
        <v>1.9184653865522705E-13</v>
      </c>
      <c r="J166" s="42">
        <f t="shared" si="21"/>
        <v>-1.5276668818842154E-13</v>
      </c>
      <c r="K166" s="42">
        <f t="shared" si="21"/>
        <v>4.6185277824406512E-14</v>
      </c>
      <c r="L166" s="42">
        <f t="shared" si="21"/>
        <v>-2.2737367544323206E-13</v>
      </c>
      <c r="M166" s="42">
        <f t="shared" si="21"/>
        <v>0</v>
      </c>
      <c r="N166" s="42">
        <f t="shared" si="21"/>
        <v>1.4210854715202004E-13</v>
      </c>
      <c r="O166" s="43">
        <f t="shared" si="21"/>
        <v>-1.2079226507921703E-13</v>
      </c>
    </row>
    <row r="167" spans="1:15" s="48" customFormat="1" x14ac:dyDescent="0.2">
      <c r="A167" s="44" t="s">
        <v>43</v>
      </c>
      <c r="B167" s="77"/>
      <c r="C167" s="77"/>
      <c r="D167" s="77"/>
      <c r="E167" s="112"/>
      <c r="F167" s="45"/>
      <c r="G167" s="139">
        <f t="shared" si="21"/>
        <v>4.5297099404706387E-14</v>
      </c>
      <c r="H167" s="42">
        <f t="shared" si="21"/>
        <v>-1.2079226507921703E-13</v>
      </c>
      <c r="I167" s="42">
        <f t="shared" si="21"/>
        <v>3.730349362740526E-14</v>
      </c>
      <c r="J167" s="42">
        <f t="shared" si="21"/>
        <v>0</v>
      </c>
      <c r="K167" s="42">
        <f t="shared" si="21"/>
        <v>3.730349362740526E-14</v>
      </c>
      <c r="L167" s="42">
        <f t="shared" si="21"/>
        <v>1.3677947663381929E-13</v>
      </c>
      <c r="M167" s="42">
        <f t="shared" si="21"/>
        <v>-1.9895196601282805E-13</v>
      </c>
      <c r="N167" s="42">
        <f t="shared" si="21"/>
        <v>1.2079226507921703E-13</v>
      </c>
      <c r="O167" s="43">
        <f t="shared" si="21"/>
        <v>-1.3855583347321954E-13</v>
      </c>
    </row>
    <row r="168" spans="1:15" s="48" customFormat="1" x14ac:dyDescent="0.2">
      <c r="A168" s="44" t="s">
        <v>44</v>
      </c>
      <c r="B168" s="77"/>
      <c r="C168" s="77"/>
      <c r="D168" s="77"/>
      <c r="E168" s="112"/>
      <c r="F168" s="45"/>
      <c r="G168" s="139">
        <f t="shared" si="21"/>
        <v>8.1712414612411521E-14</v>
      </c>
      <c r="H168" s="42">
        <f t="shared" si="21"/>
        <v>-1.2079226507921703E-13</v>
      </c>
      <c r="I168" s="42">
        <f t="shared" si="21"/>
        <v>2.2026824808563106E-13</v>
      </c>
      <c r="J168" s="42">
        <f t="shared" si="21"/>
        <v>-8.8817841970012523E-14</v>
      </c>
      <c r="K168" s="42">
        <f t="shared" si="21"/>
        <v>1.4566126083082054E-13</v>
      </c>
      <c r="L168" s="42">
        <f t="shared" si="21"/>
        <v>-2.8066438062523957E-13</v>
      </c>
      <c r="M168" s="42">
        <f t="shared" si="21"/>
        <v>0</v>
      </c>
      <c r="N168" s="42">
        <f t="shared" si="21"/>
        <v>2.3447910280083306E-13</v>
      </c>
      <c r="O168" s="43">
        <f t="shared" si="21"/>
        <v>7.815970093361102E-14</v>
      </c>
    </row>
    <row r="169" spans="1:15" s="48" customFormat="1" x14ac:dyDescent="0.2">
      <c r="A169" s="44" t="s">
        <v>45</v>
      </c>
      <c r="B169" s="77"/>
      <c r="C169" s="77"/>
      <c r="D169" s="77"/>
      <c r="E169" s="112"/>
      <c r="F169" s="45"/>
      <c r="G169" s="139">
        <f t="shared" ref="G169:O184" si="22">G81-G$10-G$11-G$12-G125</f>
        <v>6.8223204863215869E-14</v>
      </c>
      <c r="H169" s="42">
        <f t="shared" si="22"/>
        <v>-7.1609385088322597E-14</v>
      </c>
      <c r="I169" s="42">
        <f t="shared" si="22"/>
        <v>2.2909452113140105E-13</v>
      </c>
      <c r="J169" s="42">
        <f t="shared" si="22"/>
        <v>-1.7319479184152442E-14</v>
      </c>
      <c r="K169" s="42">
        <f t="shared" si="22"/>
        <v>5.595524044110789E-14</v>
      </c>
      <c r="L169" s="42">
        <f t="shared" si="22"/>
        <v>-2.4502622153477205E-13</v>
      </c>
      <c r="M169" s="42">
        <f t="shared" si="22"/>
        <v>-6.9944050551384862E-14</v>
      </c>
      <c r="N169" s="42">
        <f t="shared" si="22"/>
        <v>3.0409008644483038E-13</v>
      </c>
      <c r="O169" s="43">
        <f t="shared" si="22"/>
        <v>-1.0125233984581428E-13</v>
      </c>
    </row>
    <row r="170" spans="1:15" s="48" customFormat="1" x14ac:dyDescent="0.2">
      <c r="A170" s="44" t="s">
        <v>46</v>
      </c>
      <c r="B170" s="77"/>
      <c r="C170" s="77"/>
      <c r="D170" s="77"/>
      <c r="E170" s="112"/>
      <c r="F170" s="45"/>
      <c r="G170" s="139">
        <f t="shared" si="22"/>
        <v>6.3948846218409017E-14</v>
      </c>
      <c r="H170" s="42">
        <f t="shared" si="22"/>
        <v>-1.1723955140041653E-13</v>
      </c>
      <c r="I170" s="42">
        <f t="shared" si="22"/>
        <v>2.4691360067663481E-13</v>
      </c>
      <c r="J170" s="42">
        <f t="shared" si="22"/>
        <v>-1.5454304502782179E-13</v>
      </c>
      <c r="K170" s="42">
        <f t="shared" si="22"/>
        <v>2.1138646388862981E-13</v>
      </c>
      <c r="L170" s="42">
        <f t="shared" si="22"/>
        <v>4.6185277824406512E-14</v>
      </c>
      <c r="M170" s="42">
        <f t="shared" si="22"/>
        <v>-3.2329694477084558E-13</v>
      </c>
      <c r="N170" s="42">
        <f t="shared" si="22"/>
        <v>-4.2632564145606011E-14</v>
      </c>
      <c r="O170" s="43">
        <f t="shared" si="22"/>
        <v>2.0961010704922955E-13</v>
      </c>
    </row>
    <row r="171" spans="1:15" s="48" customFormat="1" x14ac:dyDescent="0.2">
      <c r="A171" s="44" t="s">
        <v>47</v>
      </c>
      <c r="B171" s="77"/>
      <c r="C171" s="77"/>
      <c r="D171" s="77"/>
      <c r="E171" s="112"/>
      <c r="F171" s="45"/>
      <c r="G171" s="139">
        <f t="shared" si="22"/>
        <v>8.1712414612411521E-14</v>
      </c>
      <c r="H171" s="42">
        <f t="shared" si="22"/>
        <v>-1.2079226507921703E-13</v>
      </c>
      <c r="I171" s="42">
        <f t="shared" si="22"/>
        <v>2.2026824808563106E-13</v>
      </c>
      <c r="J171" s="42">
        <f t="shared" si="22"/>
        <v>-9.0594198809412774E-14</v>
      </c>
      <c r="K171" s="42">
        <f t="shared" si="22"/>
        <v>1.4743761767022079E-13</v>
      </c>
      <c r="L171" s="42">
        <f t="shared" si="22"/>
        <v>-2.8066438062523957E-13</v>
      </c>
      <c r="M171" s="42">
        <f t="shared" si="22"/>
        <v>0</v>
      </c>
      <c r="N171" s="42">
        <f t="shared" si="22"/>
        <v>2.3092638912203256E-13</v>
      </c>
      <c r="O171" s="43">
        <f t="shared" si="22"/>
        <v>8.1712414612411521E-14</v>
      </c>
    </row>
    <row r="172" spans="1:15" x14ac:dyDescent="0.2">
      <c r="A172" s="23" t="s">
        <v>48</v>
      </c>
      <c r="B172" s="2"/>
      <c r="C172" s="2"/>
      <c r="D172" s="2"/>
      <c r="E172" s="116"/>
      <c r="F172" s="25"/>
      <c r="G172" s="142">
        <f t="shared" si="22"/>
        <v>8.1712414612411521E-14</v>
      </c>
      <c r="H172" s="39">
        <f t="shared" si="22"/>
        <v>-5.3290705182007514E-14</v>
      </c>
      <c r="I172" s="39">
        <f t="shared" si="22"/>
        <v>1.2789769243681803E-13</v>
      </c>
      <c r="J172" s="39">
        <f t="shared" si="22"/>
        <v>0</v>
      </c>
      <c r="K172" s="39">
        <f t="shared" si="22"/>
        <v>1.9184653865522705E-13</v>
      </c>
      <c r="L172" s="39">
        <f t="shared" si="22"/>
        <v>-9.9475983006414026E-14</v>
      </c>
      <c r="M172" s="39">
        <f t="shared" si="22"/>
        <v>7.815970093361102E-14</v>
      </c>
      <c r="N172" s="39">
        <f t="shared" si="22"/>
        <v>2.2737367544323206E-13</v>
      </c>
      <c r="O172" s="41">
        <f t="shared" si="22"/>
        <v>1.7053025658242404E-13</v>
      </c>
    </row>
    <row r="173" spans="1:15" x14ac:dyDescent="0.2">
      <c r="A173" s="23" t="s">
        <v>49</v>
      </c>
      <c r="B173" s="2"/>
      <c r="C173" s="2"/>
      <c r="D173" s="2"/>
      <c r="E173" s="116"/>
      <c r="F173" s="25"/>
      <c r="G173" s="142">
        <f t="shared" si="22"/>
        <v>1.7763568394002505E-14</v>
      </c>
      <c r="H173" s="39">
        <f t="shared" si="22"/>
        <v>-1.4921397450962104E-13</v>
      </c>
      <c r="I173" s="39">
        <f t="shared" si="22"/>
        <v>2.2737367544323206E-13</v>
      </c>
      <c r="J173" s="39">
        <f t="shared" si="22"/>
        <v>-4.6185277824406512E-14</v>
      </c>
      <c r="K173" s="39">
        <f t="shared" si="22"/>
        <v>2.2026824808563106E-13</v>
      </c>
      <c r="L173" s="39">
        <f t="shared" si="22"/>
        <v>8.1712414612411521E-14</v>
      </c>
      <c r="M173" s="39">
        <f t="shared" si="22"/>
        <v>-3.1974423109204508E-14</v>
      </c>
      <c r="N173" s="39">
        <f t="shared" si="22"/>
        <v>0</v>
      </c>
      <c r="O173" s="41">
        <f t="shared" si="22"/>
        <v>2.2737367544323206E-13</v>
      </c>
    </row>
    <row r="174" spans="1:15" x14ac:dyDescent="0.2">
      <c r="A174" s="23" t="s">
        <v>50</v>
      </c>
      <c r="B174" s="2"/>
      <c r="C174" s="2"/>
      <c r="D174" s="2"/>
      <c r="E174" s="116"/>
      <c r="F174" s="25"/>
      <c r="G174" s="142">
        <f t="shared" si="22"/>
        <v>0</v>
      </c>
      <c r="H174" s="39">
        <f t="shared" si="22"/>
        <v>-9.2370555648813024E-14</v>
      </c>
      <c r="I174" s="39">
        <f t="shared" si="22"/>
        <v>2.2737367544323206E-13</v>
      </c>
      <c r="J174" s="39">
        <f t="shared" si="22"/>
        <v>-1.1368683772161603E-13</v>
      </c>
      <c r="K174" s="39">
        <f t="shared" si="22"/>
        <v>0</v>
      </c>
      <c r="L174" s="39">
        <f t="shared" si="22"/>
        <v>-1.8474111129762605E-13</v>
      </c>
      <c r="M174" s="39">
        <f t="shared" si="22"/>
        <v>0</v>
      </c>
      <c r="N174" s="39">
        <f t="shared" si="22"/>
        <v>0</v>
      </c>
      <c r="O174" s="41">
        <f t="shared" si="22"/>
        <v>0</v>
      </c>
    </row>
    <row r="175" spans="1:15" x14ac:dyDescent="0.2">
      <c r="A175" s="23" t="s">
        <v>51</v>
      </c>
      <c r="B175" s="2"/>
      <c r="C175" s="2"/>
      <c r="D175" s="2"/>
      <c r="E175" s="116"/>
      <c r="F175" s="25"/>
      <c r="G175" s="142">
        <f t="shared" si="22"/>
        <v>8.1712414612411521E-14</v>
      </c>
      <c r="H175" s="39">
        <f t="shared" si="22"/>
        <v>-1.2079226507921703E-13</v>
      </c>
      <c r="I175" s="39">
        <f t="shared" si="22"/>
        <v>2.2026824808563106E-13</v>
      </c>
      <c r="J175" s="39">
        <f t="shared" si="22"/>
        <v>-8.8817841970012523E-14</v>
      </c>
      <c r="K175" s="39">
        <f t="shared" si="22"/>
        <v>1.4566126083082054E-13</v>
      </c>
      <c r="L175" s="39">
        <f t="shared" si="22"/>
        <v>-2.8066438062523957E-13</v>
      </c>
      <c r="M175" s="39">
        <f t="shared" si="22"/>
        <v>0</v>
      </c>
      <c r="N175" s="39">
        <f t="shared" si="22"/>
        <v>2.3092638912203256E-13</v>
      </c>
      <c r="O175" s="41">
        <f t="shared" si="22"/>
        <v>7.815970093361102E-14</v>
      </c>
    </row>
    <row r="176" spans="1:15" x14ac:dyDescent="0.2">
      <c r="A176" s="23" t="s">
        <v>52</v>
      </c>
      <c r="B176" s="2"/>
      <c r="C176" s="2"/>
      <c r="D176" s="2"/>
      <c r="E176" s="116"/>
      <c r="F176" s="25"/>
      <c r="G176" s="142">
        <f t="shared" si="22"/>
        <v>7.1054273576010019E-14</v>
      </c>
      <c r="H176" s="39">
        <f t="shared" si="22"/>
        <v>0</v>
      </c>
      <c r="I176" s="39">
        <f t="shared" si="22"/>
        <v>0</v>
      </c>
      <c r="J176" s="39">
        <f t="shared" si="22"/>
        <v>-6.3948846218409017E-14</v>
      </c>
      <c r="K176" s="39">
        <f t="shared" si="22"/>
        <v>1.4210854715202004E-13</v>
      </c>
      <c r="L176" s="39">
        <f t="shared" si="22"/>
        <v>1.1368683772161603E-13</v>
      </c>
      <c r="M176" s="39">
        <f t="shared" si="22"/>
        <v>-3.4106051316484809E-13</v>
      </c>
      <c r="N176" s="39">
        <f t="shared" si="22"/>
        <v>2.9842794901924208E-13</v>
      </c>
      <c r="O176" s="41">
        <f t="shared" si="22"/>
        <v>0</v>
      </c>
    </row>
    <row r="177" spans="1:15" x14ac:dyDescent="0.2">
      <c r="A177" s="23" t="s">
        <v>53</v>
      </c>
      <c r="B177" s="2"/>
      <c r="C177" s="2"/>
      <c r="D177" s="2"/>
      <c r="E177" s="116"/>
      <c r="F177" s="25"/>
      <c r="G177" s="142">
        <f t="shared" si="22"/>
        <v>8.5265128291212022E-14</v>
      </c>
      <c r="H177" s="39">
        <f t="shared" si="22"/>
        <v>-4.2632564145606011E-14</v>
      </c>
      <c r="I177" s="39">
        <f t="shared" si="22"/>
        <v>2.8421709430404007E-14</v>
      </c>
      <c r="J177" s="39">
        <f t="shared" si="22"/>
        <v>0</v>
      </c>
      <c r="K177" s="39">
        <f t="shared" si="22"/>
        <v>9.2370555648813024E-14</v>
      </c>
      <c r="L177" s="39">
        <f t="shared" si="22"/>
        <v>0</v>
      </c>
      <c r="M177" s="39">
        <f t="shared" si="22"/>
        <v>0</v>
      </c>
      <c r="N177" s="39">
        <f t="shared" si="22"/>
        <v>1.4210854715202004E-13</v>
      </c>
      <c r="O177" s="41">
        <f t="shared" si="22"/>
        <v>0</v>
      </c>
    </row>
    <row r="178" spans="1:15" x14ac:dyDescent="0.2">
      <c r="A178" s="23" t="s">
        <v>54</v>
      </c>
      <c r="B178" s="2"/>
      <c r="C178" s="2"/>
      <c r="D178" s="2"/>
      <c r="E178" s="116"/>
      <c r="F178" s="25"/>
      <c r="G178" s="142">
        <f t="shared" si="22"/>
        <v>3.1974423109204508E-14</v>
      </c>
      <c r="H178" s="39">
        <f t="shared" si="22"/>
        <v>-9.4146912488213275E-14</v>
      </c>
      <c r="I178" s="39">
        <f t="shared" si="22"/>
        <v>2.2026824808563106E-13</v>
      </c>
      <c r="J178" s="39">
        <f t="shared" si="22"/>
        <v>-1.2612133559741778E-13</v>
      </c>
      <c r="K178" s="39">
        <f t="shared" si="22"/>
        <v>7.460698725481052E-14</v>
      </c>
      <c r="L178" s="39">
        <f t="shared" si="22"/>
        <v>2.8421709430404007E-14</v>
      </c>
      <c r="M178" s="39">
        <f t="shared" si="22"/>
        <v>0</v>
      </c>
      <c r="N178" s="39">
        <f t="shared" si="22"/>
        <v>-4.2632564145606011E-14</v>
      </c>
      <c r="O178" s="41">
        <f t="shared" si="22"/>
        <v>-6.3948846218409017E-14</v>
      </c>
    </row>
    <row r="179" spans="1:15" x14ac:dyDescent="0.2">
      <c r="A179" s="23" t="s">
        <v>55</v>
      </c>
      <c r="B179" s="2"/>
      <c r="C179" s="2"/>
      <c r="D179" s="2"/>
      <c r="E179" s="116"/>
      <c r="F179" s="25"/>
      <c r="G179" s="142">
        <f t="shared" si="22"/>
        <v>8.5265128291212022E-14</v>
      </c>
      <c r="H179" s="39">
        <f t="shared" si="22"/>
        <v>-8.8817841970012523E-14</v>
      </c>
      <c r="I179" s="39">
        <f t="shared" si="22"/>
        <v>1.6697754290362354E-13</v>
      </c>
      <c r="J179" s="39">
        <f t="shared" si="22"/>
        <v>-1.1723955140041653E-13</v>
      </c>
      <c r="K179" s="39">
        <f t="shared" si="22"/>
        <v>1.3500311979441904E-13</v>
      </c>
      <c r="L179" s="39">
        <f t="shared" si="22"/>
        <v>-2.4158453015843406E-13</v>
      </c>
      <c r="M179" s="39">
        <f t="shared" si="22"/>
        <v>7.815970093361102E-14</v>
      </c>
      <c r="N179" s="39">
        <f t="shared" si="22"/>
        <v>1.4210854715202004E-13</v>
      </c>
      <c r="O179" s="41">
        <f t="shared" si="22"/>
        <v>0</v>
      </c>
    </row>
    <row r="180" spans="1:15" s="48" customFormat="1" x14ac:dyDescent="0.2">
      <c r="A180" s="44" t="s">
        <v>56</v>
      </c>
      <c r="B180" s="77"/>
      <c r="C180" s="77"/>
      <c r="D180" s="77"/>
      <c r="E180" s="112"/>
      <c r="F180" s="45"/>
      <c r="G180" s="139">
        <f t="shared" si="22"/>
        <v>0</v>
      </c>
      <c r="H180" s="42">
        <f t="shared" si="22"/>
        <v>-1.2079226507921703E-13</v>
      </c>
      <c r="I180" s="42">
        <f t="shared" si="22"/>
        <v>8.5265128291212022E-14</v>
      </c>
      <c r="J180" s="42">
        <f t="shared" si="22"/>
        <v>-1.5631940186722204E-13</v>
      </c>
      <c r="K180" s="42">
        <f t="shared" si="22"/>
        <v>1.5631940186722204E-13</v>
      </c>
      <c r="L180" s="42">
        <f t="shared" si="22"/>
        <v>9.9475983006414026E-14</v>
      </c>
      <c r="M180" s="42">
        <f t="shared" si="22"/>
        <v>7.815970093361102E-14</v>
      </c>
      <c r="N180" s="42">
        <f t="shared" si="22"/>
        <v>0</v>
      </c>
      <c r="O180" s="43">
        <f t="shared" si="22"/>
        <v>0</v>
      </c>
    </row>
    <row r="181" spans="1:15" x14ac:dyDescent="0.2">
      <c r="A181" s="23" t="s">
        <v>57</v>
      </c>
      <c r="B181" s="2"/>
      <c r="C181" s="2"/>
      <c r="D181" s="2"/>
      <c r="E181" s="116"/>
      <c r="F181" s="25"/>
      <c r="G181" s="142">
        <f t="shared" si="22"/>
        <v>0</v>
      </c>
      <c r="H181" s="39">
        <f t="shared" si="22"/>
        <v>-1.3855583347321954E-13</v>
      </c>
      <c r="I181" s="39">
        <f t="shared" si="22"/>
        <v>4.6185277824406512E-14</v>
      </c>
      <c r="J181" s="39">
        <f t="shared" si="22"/>
        <v>3.5527136788005009E-14</v>
      </c>
      <c r="K181" s="39">
        <f t="shared" si="22"/>
        <v>1.2079226507921703E-13</v>
      </c>
      <c r="L181" s="39">
        <f t="shared" si="22"/>
        <v>6.3948846218409017E-14</v>
      </c>
      <c r="M181" s="39">
        <f t="shared" si="22"/>
        <v>0</v>
      </c>
      <c r="N181" s="39">
        <f t="shared" si="22"/>
        <v>0</v>
      </c>
      <c r="O181" s="41">
        <f t="shared" si="22"/>
        <v>0</v>
      </c>
    </row>
    <row r="182" spans="1:15" x14ac:dyDescent="0.2">
      <c r="A182" s="23" t="s">
        <v>58</v>
      </c>
      <c r="B182" s="2"/>
      <c r="C182" s="2"/>
      <c r="D182" s="2"/>
      <c r="E182" s="116"/>
      <c r="F182" s="25"/>
      <c r="G182" s="142">
        <f t="shared" si="22"/>
        <v>6.0396132539608516E-14</v>
      </c>
      <c r="H182" s="39">
        <f t="shared" si="22"/>
        <v>-5.6843418860808015E-14</v>
      </c>
      <c r="I182" s="39">
        <f t="shared" si="22"/>
        <v>3.907985046680551E-14</v>
      </c>
      <c r="J182" s="39">
        <f t="shared" si="22"/>
        <v>-7.1054273576010019E-14</v>
      </c>
      <c r="K182" s="39">
        <f t="shared" si="22"/>
        <v>1.3500311979441904E-13</v>
      </c>
      <c r="L182" s="39">
        <f t="shared" si="22"/>
        <v>-1.2079226507921703E-13</v>
      </c>
      <c r="M182" s="39">
        <f t="shared" si="22"/>
        <v>-1.2789769243681803E-13</v>
      </c>
      <c r="N182" s="39">
        <f t="shared" si="22"/>
        <v>2.8421709430404007E-13</v>
      </c>
      <c r="O182" s="41">
        <f t="shared" si="22"/>
        <v>0</v>
      </c>
    </row>
    <row r="183" spans="1:15" x14ac:dyDescent="0.2">
      <c r="A183" s="23" t="s">
        <v>59</v>
      </c>
      <c r="B183" s="2"/>
      <c r="C183" s="2"/>
      <c r="D183" s="2"/>
      <c r="E183" s="116"/>
      <c r="F183" s="25"/>
      <c r="G183" s="142">
        <f t="shared" si="22"/>
        <v>0</v>
      </c>
      <c r="H183" s="39">
        <f t="shared" si="22"/>
        <v>-1.2789769243681803E-13</v>
      </c>
      <c r="I183" s="39">
        <f t="shared" si="22"/>
        <v>4.6185277824406512E-14</v>
      </c>
      <c r="J183" s="39">
        <f t="shared" si="22"/>
        <v>-8.8817841970012523E-14</v>
      </c>
      <c r="K183" s="39">
        <f t="shared" si="22"/>
        <v>8.5265128291212022E-14</v>
      </c>
      <c r="L183" s="39">
        <f t="shared" si="22"/>
        <v>0</v>
      </c>
      <c r="M183" s="39">
        <f t="shared" si="22"/>
        <v>-3.0553337637684308E-13</v>
      </c>
      <c r="N183" s="39">
        <f t="shared" si="22"/>
        <v>0</v>
      </c>
      <c r="O183" s="41">
        <f t="shared" si="22"/>
        <v>0</v>
      </c>
    </row>
    <row r="184" spans="1:15" x14ac:dyDescent="0.2">
      <c r="A184" s="23" t="s">
        <v>60</v>
      </c>
      <c r="B184" s="2"/>
      <c r="C184" s="2"/>
      <c r="D184" s="2"/>
      <c r="E184" s="116"/>
      <c r="F184" s="25"/>
      <c r="G184" s="142">
        <f t="shared" si="22"/>
        <v>2.8421709430404007E-14</v>
      </c>
      <c r="H184" s="39">
        <f t="shared" si="22"/>
        <v>0</v>
      </c>
      <c r="I184" s="39">
        <f t="shared" si="22"/>
        <v>1.9895196601282805E-13</v>
      </c>
      <c r="J184" s="39">
        <f t="shared" si="22"/>
        <v>0</v>
      </c>
      <c r="K184" s="39">
        <f t="shared" si="22"/>
        <v>1.4921397450962104E-13</v>
      </c>
      <c r="L184" s="39">
        <f t="shared" si="22"/>
        <v>-2.6290081223123707E-13</v>
      </c>
      <c r="M184" s="39">
        <f t="shared" si="22"/>
        <v>0</v>
      </c>
      <c r="N184" s="39">
        <f t="shared" si="22"/>
        <v>2.9842794901924208E-13</v>
      </c>
      <c r="O184" s="41">
        <f t="shared" si="22"/>
        <v>0</v>
      </c>
    </row>
    <row r="185" spans="1:15" x14ac:dyDescent="0.2">
      <c r="A185" s="23" t="s">
        <v>61</v>
      </c>
      <c r="B185" s="2"/>
      <c r="C185" s="2"/>
      <c r="D185" s="2"/>
      <c r="E185" s="116"/>
      <c r="F185" s="25"/>
      <c r="G185" s="142">
        <f t="shared" ref="G185:O186" si="23">G97-G$10-G$11-G$12-G141</f>
        <v>3.5527136788005009E-14</v>
      </c>
      <c r="H185" s="39">
        <f t="shared" si="23"/>
        <v>-1.0658141036401503E-13</v>
      </c>
      <c r="I185" s="39">
        <f t="shared" si="23"/>
        <v>6.3948846218409017E-14</v>
      </c>
      <c r="J185" s="39">
        <f t="shared" si="23"/>
        <v>-7.1054273576010019E-14</v>
      </c>
      <c r="K185" s="39">
        <f t="shared" si="23"/>
        <v>1.1368683772161603E-13</v>
      </c>
      <c r="L185" s="39">
        <f t="shared" si="23"/>
        <v>0</v>
      </c>
      <c r="M185" s="39">
        <f t="shared" si="23"/>
        <v>-2.7000623958883807E-13</v>
      </c>
      <c r="N185" s="39">
        <f t="shared" si="23"/>
        <v>3.2684965844964609E-13</v>
      </c>
      <c r="O185" s="41">
        <f t="shared" si="23"/>
        <v>0</v>
      </c>
    </row>
    <row r="186" spans="1:15" x14ac:dyDescent="0.2">
      <c r="A186" s="23" t="s">
        <v>62</v>
      </c>
      <c r="B186" s="2"/>
      <c r="C186" s="2"/>
      <c r="D186" s="2"/>
      <c r="E186" s="116"/>
      <c r="F186" s="25"/>
      <c r="G186" s="142">
        <f t="shared" si="23"/>
        <v>0</v>
      </c>
      <c r="H186" s="39">
        <f t="shared" si="23"/>
        <v>-8.5265128291212022E-14</v>
      </c>
      <c r="I186" s="39">
        <f t="shared" si="23"/>
        <v>1.5631940186722204E-13</v>
      </c>
      <c r="J186" s="39">
        <f t="shared" si="23"/>
        <v>-3.5527136788005009E-14</v>
      </c>
      <c r="K186" s="39">
        <f t="shared" si="23"/>
        <v>9.2370555648813024E-14</v>
      </c>
      <c r="L186" s="39">
        <f t="shared" si="23"/>
        <v>-9.9475983006414026E-14</v>
      </c>
      <c r="M186" s="39">
        <f t="shared" si="23"/>
        <v>-2.7000623958883807E-13</v>
      </c>
      <c r="N186" s="39">
        <f t="shared" si="23"/>
        <v>2.1316282072803006E-13</v>
      </c>
      <c r="O186" s="41">
        <f t="shared" si="23"/>
        <v>-2.8421709430404007E-14</v>
      </c>
    </row>
    <row r="187" spans="1:15" x14ac:dyDescent="0.2">
      <c r="A187" s="29"/>
      <c r="B187" s="30"/>
      <c r="C187" s="30"/>
      <c r="D187" s="30"/>
      <c r="E187" s="30"/>
      <c r="F187" s="50"/>
      <c r="G187" s="30"/>
      <c r="H187" s="30"/>
      <c r="I187" s="30"/>
      <c r="J187" s="30"/>
      <c r="K187" s="30"/>
      <c r="L187" s="30"/>
      <c r="M187" s="30"/>
      <c r="N187" s="30"/>
      <c r="O187" s="50"/>
    </row>
    <row r="188" spans="1:15" x14ac:dyDescent="0.2">
      <c r="G188" s="5"/>
      <c r="H188" s="5"/>
      <c r="I188" s="5"/>
      <c r="J188" s="5"/>
      <c r="K188" s="5"/>
      <c r="L188" s="5"/>
      <c r="M188" s="5"/>
      <c r="N188" s="5"/>
      <c r="O188" s="5"/>
    </row>
  </sheetData>
  <printOptions horizontalCentered="1" gridLines="1" gridLinesSet="0"/>
  <pageMargins left="0.59055118110236227" right="0" top="0.59055118110236227" bottom="0" header="0" footer="0"/>
  <pageSetup paperSize="9" scale="84" orientation="landscape" horizontalDpi="4294967292" r:id="rId1"/>
  <headerFooter alignWithMargins="0"/>
  <rowBreaks count="3" manualBreakCount="3">
    <brk id="57" max="14" man="1"/>
    <brk id="103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parish</vt:lpstr>
      <vt:lpstr>'cal parish'!Print_Area</vt:lpstr>
    </vt:vector>
  </TitlesOfParts>
  <Company>Leeds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Michael</dc:creator>
  <cp:lastModifiedBy>Woods, Michael</cp:lastModifiedBy>
  <dcterms:created xsi:type="dcterms:W3CDTF">2016-02-12T10:36:15Z</dcterms:created>
  <dcterms:modified xsi:type="dcterms:W3CDTF">2016-02-12T10:58:43Z</dcterms:modified>
</cp:coreProperties>
</file>